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0" i="1" l="1"/>
  <c r="F45" i="1"/>
  <c r="B25" i="1"/>
  <c r="B12" i="1"/>
  <c r="F31" i="1"/>
  <c r="F60" i="1"/>
  <c r="F17" i="1"/>
  <c r="F16" i="1"/>
  <c r="F14" i="1"/>
  <c r="B54" i="1"/>
  <c r="B7" i="1"/>
  <c r="B51" i="1"/>
  <c r="F49" i="1"/>
  <c r="B88" i="1"/>
  <c r="F64" i="1"/>
  <c r="B22" i="1"/>
  <c r="B69" i="1"/>
  <c r="B15" i="1"/>
  <c r="F36" i="1"/>
  <c r="B8" i="1"/>
  <c r="F42" i="1"/>
  <c r="F38" i="1"/>
  <c r="B34" i="1"/>
  <c r="B33" i="1"/>
  <c r="B52" i="1"/>
  <c r="F30" i="1"/>
  <c r="F91" i="1"/>
  <c r="F52" i="1" l="1"/>
  <c r="F11" i="1"/>
  <c r="F7" i="1"/>
  <c r="B13" i="1"/>
  <c r="B9" i="1"/>
  <c r="B16" i="1"/>
  <c r="F10" i="1"/>
  <c r="F39" i="1"/>
  <c r="F43" i="1"/>
  <c r="B90" i="1"/>
  <c r="F13" i="1"/>
  <c r="B55" i="1"/>
  <c r="B85" i="1"/>
  <c r="B86" i="1"/>
  <c r="B23" i="1"/>
  <c r="B87" i="1"/>
  <c r="B91" i="1" l="1"/>
  <c r="B89" i="1"/>
  <c r="F41" i="1"/>
  <c r="F55" i="1"/>
  <c r="F33" i="1"/>
  <c r="F74" i="1"/>
  <c r="F9" i="1"/>
  <c r="B94" i="1"/>
  <c r="B71" i="1"/>
  <c r="B113" i="1"/>
  <c r="B27" i="1"/>
  <c r="F12" i="1"/>
  <c r="B28" i="1"/>
  <c r="F54" i="1"/>
  <c r="B72" i="1"/>
  <c r="B119" i="1"/>
  <c r="B123" i="1"/>
  <c r="B42" i="1"/>
  <c r="B95" i="1"/>
  <c r="B78" i="1"/>
  <c r="B76" i="1"/>
  <c r="F57" i="1"/>
  <c r="F62" i="1"/>
  <c r="F97" i="1"/>
  <c r="B20" i="1" l="1"/>
  <c r="B18" i="1"/>
  <c r="F59" i="1"/>
  <c r="F51" i="1"/>
  <c r="F35" i="1"/>
  <c r="F78" i="1"/>
  <c r="F69" i="1"/>
  <c r="F76" i="1"/>
  <c r="F32" i="1"/>
  <c r="B104" i="1"/>
  <c r="B26" i="1"/>
  <c r="B58" i="1"/>
  <c r="B44" i="1"/>
  <c r="B59" i="1"/>
  <c r="B14" i="1"/>
  <c r="B57" i="1"/>
  <c r="B124" i="1"/>
  <c r="F40" i="1"/>
  <c r="B32" i="1"/>
  <c r="B84" i="1"/>
  <c r="F23" i="1"/>
  <c r="B40" i="1"/>
  <c r="B100" i="1"/>
  <c r="B29" i="1"/>
  <c r="B92" i="1"/>
  <c r="B36" i="1"/>
  <c r="B115" i="1"/>
  <c r="B108" i="1"/>
  <c r="B48" i="1"/>
  <c r="B49" i="1"/>
  <c r="B47" i="1"/>
  <c r="B46" i="1"/>
  <c r="B41" i="1"/>
  <c r="B39" i="1" l="1"/>
  <c r="B30" i="1"/>
  <c r="F29" i="1"/>
  <c r="F28" i="1"/>
  <c r="B79" i="1"/>
  <c r="F22" i="1" l="1"/>
  <c r="F21" i="1"/>
  <c r="B6" i="1" l="1"/>
  <c r="B99" i="1"/>
  <c r="B70" i="1"/>
  <c r="B11" i="1"/>
  <c r="F47" i="1"/>
  <c r="B50" i="1"/>
  <c r="F56" i="1"/>
  <c r="B19" i="1"/>
  <c r="B62" i="1"/>
  <c r="B93" i="1"/>
  <c r="F85" i="1"/>
  <c r="B17" i="1"/>
  <c r="F20" i="1"/>
  <c r="F27" i="1"/>
  <c r="B122" i="1" l="1"/>
  <c r="F34" i="1"/>
  <c r="B45" i="1"/>
  <c r="F48" i="1"/>
  <c r="B31" i="1"/>
  <c r="B67" i="1"/>
  <c r="F18" i="1"/>
  <c r="B21" i="1"/>
  <c r="B24" i="1"/>
  <c r="F73" i="1"/>
  <c r="F72" i="1"/>
  <c r="B111" i="1"/>
  <c r="F6" i="1"/>
  <c r="F37" i="1" l="1"/>
  <c r="B35" i="1"/>
  <c r="F65" i="1"/>
  <c r="B101" i="1" l="1"/>
  <c r="B37" i="1" l="1"/>
  <c r="F84" i="1" l="1"/>
  <c r="F61" i="1"/>
  <c r="F15" i="1" l="1"/>
  <c r="F19" i="1" l="1"/>
  <c r="F58" i="1"/>
  <c r="F24" i="1" l="1"/>
  <c r="F50" i="1"/>
  <c r="B77" i="1"/>
  <c r="F8" i="1" l="1"/>
  <c r="F63" i="1"/>
  <c r="F46" i="1"/>
  <c r="B103" i="1" l="1"/>
  <c r="B65" i="1"/>
  <c r="F96" i="1" l="1"/>
  <c r="F83" i="1"/>
  <c r="B66" i="1"/>
  <c r="B102" i="1"/>
  <c r="F26" i="1" l="1"/>
  <c r="F44" i="1"/>
  <c r="F81" i="1"/>
  <c r="F80" i="1" l="1"/>
  <c r="F71" i="1"/>
  <c r="B97" i="1"/>
  <c r="B63" i="1"/>
  <c r="B61" i="1" l="1"/>
  <c r="F25" i="1"/>
  <c r="F53" i="1" l="1"/>
  <c r="B43" i="1" l="1"/>
  <c r="F68" i="1" l="1"/>
  <c r="B98" i="1" l="1"/>
  <c r="F67" i="1" l="1"/>
  <c r="B68" i="1" l="1"/>
  <c r="B118" i="1" l="1"/>
  <c r="B105" i="1" l="1"/>
  <c r="B53" i="1"/>
  <c r="B56" i="1" l="1"/>
  <c r="B107" i="1" l="1"/>
  <c r="B60" i="1" l="1"/>
  <c r="B80" i="1" l="1"/>
  <c r="F82" i="1" l="1"/>
  <c r="B38" i="1" l="1"/>
  <c r="F94" i="1" l="1"/>
  <c r="B82" i="1" l="1"/>
  <c r="B121" i="1" l="1"/>
  <c r="F66" i="1" l="1"/>
  <c r="B73" i="1" l="1"/>
  <c r="B106" i="1" l="1"/>
  <c r="B81" i="1"/>
  <c r="B110" i="1"/>
  <c r="F93" i="1" l="1"/>
  <c r="B117" i="1" l="1"/>
  <c r="B75" i="1" l="1"/>
  <c r="B114" i="1"/>
  <c r="B109" i="1"/>
  <c r="B116" i="1" l="1"/>
  <c r="F87" i="1" l="1"/>
  <c r="B112" i="1"/>
  <c r="F95" i="1" l="1"/>
  <c r="F90" i="1"/>
  <c r="F89" i="1"/>
  <c r="F79" i="1"/>
  <c r="F77" i="1"/>
  <c r="F75" i="1"/>
  <c r="F70" i="1"/>
  <c r="F92" i="1" l="1"/>
  <c r="F88" i="1"/>
  <c r="B64" i="1"/>
  <c r="B74" i="1" l="1"/>
  <c r="B120" i="1" l="1"/>
  <c r="B96" i="1"/>
  <c r="F86" i="1" l="1"/>
  <c r="B83" i="1"/>
</calcChain>
</file>

<file path=xl/sharedStrings.xml><?xml version="1.0" encoding="utf-8"?>
<sst xmlns="http://schemas.openxmlformats.org/spreadsheetml/2006/main" count="400" uniqueCount="330">
  <si>
    <t xml:space="preserve">                  Частное торговое унитарное предприятие </t>
  </si>
  <si>
    <t xml:space="preserve">              «Металлрезерв»</t>
  </si>
  <si>
    <t>Наименование</t>
  </si>
  <si>
    <t>Кол-во</t>
  </si>
  <si>
    <t>Примечание</t>
  </si>
  <si>
    <t>Ф12 ст.У10А</t>
  </si>
  <si>
    <t>Ф30 ст.У8А</t>
  </si>
  <si>
    <t>Ф50 ст.У10А</t>
  </si>
  <si>
    <t>Ф60 ст.У8А</t>
  </si>
  <si>
    <t>Ф70 ст.У8А</t>
  </si>
  <si>
    <t>Ф80 ст.У8А</t>
  </si>
  <si>
    <t>Ф80ст.У10А</t>
  </si>
  <si>
    <t>Ф90 ст.У8А</t>
  </si>
  <si>
    <t>Ф90 ст.У10А</t>
  </si>
  <si>
    <t>Ф120 ст.У10А</t>
  </si>
  <si>
    <t>Ф30 ст.9ХС</t>
  </si>
  <si>
    <t>Ф45 ст.9ХС</t>
  </si>
  <si>
    <t>Ф50 ст.9ХС</t>
  </si>
  <si>
    <t>Ф60 ст.9ХС</t>
  </si>
  <si>
    <t>Ф70 ст.9ХС</t>
  </si>
  <si>
    <t>Ф80 ст.9ХС</t>
  </si>
  <si>
    <t>Ф90 ст.9ХС</t>
  </si>
  <si>
    <t>Ф100 ст.9ХС</t>
  </si>
  <si>
    <t>Ф140 ст.9ХС</t>
  </si>
  <si>
    <t>Ф20 ст.ХВГ</t>
  </si>
  <si>
    <t>Ф25 ст.ХВГ</t>
  </si>
  <si>
    <t>Ф40 ст.ХВГ</t>
  </si>
  <si>
    <t>Ф50 ст.ХВГ</t>
  </si>
  <si>
    <t>Ф70 ст.ХВГ</t>
  </si>
  <si>
    <t>Ф80 ст.ХВГ</t>
  </si>
  <si>
    <t>Ф90 ст.ХВГ</t>
  </si>
  <si>
    <t>Ф100 ст.ХВГ</t>
  </si>
  <si>
    <t>Ф70 ст.ШХ-15</t>
  </si>
  <si>
    <t>Ф160 ст.ШХ-15</t>
  </si>
  <si>
    <t>Ф50 ст.Х12МФ</t>
  </si>
  <si>
    <t>Ф80 ст.Х12МФ</t>
  </si>
  <si>
    <t>Ф80 ст.Х12Ф1</t>
  </si>
  <si>
    <t>Ф90 ст.Х12МФ</t>
  </si>
  <si>
    <t>Ф90 ст.Х12</t>
  </si>
  <si>
    <t>0,1м</t>
  </si>
  <si>
    <t>Ф40 ст.4Х5МФС</t>
  </si>
  <si>
    <t>Ф45 ст.4Х5МФС</t>
  </si>
  <si>
    <t>Ф50 ст.4Х5МФС</t>
  </si>
  <si>
    <t>Ф60 ст.4Х5МФС</t>
  </si>
  <si>
    <t>Ф40 ст.4Х5В2ФС</t>
  </si>
  <si>
    <t>Ф50 ст.4Х5В2ФС</t>
  </si>
  <si>
    <t>Ф70 ст.4Х5В2ФС</t>
  </si>
  <si>
    <t>Ф30 ст.5Х3В3МФС</t>
  </si>
  <si>
    <t>Ф50 ст.5Х3В3МФС</t>
  </si>
  <si>
    <t>Ф60 ст.5Х3В3МФС</t>
  </si>
  <si>
    <t>пол.20х100 ст.4Х5В2ФС</t>
  </si>
  <si>
    <t>пол.30х150ст.4Х4ВМФС</t>
  </si>
  <si>
    <t>Ф165 ст.12Х2НВФА</t>
  </si>
  <si>
    <t>пол.40х500 ст.45</t>
  </si>
  <si>
    <t>пол.50х500 ст.45</t>
  </si>
  <si>
    <t>пол.60х500 ст.45</t>
  </si>
  <si>
    <t>2,2м</t>
  </si>
  <si>
    <t>5м</t>
  </si>
  <si>
    <t>Ф38 ст.ШХ-15</t>
  </si>
  <si>
    <t>Ф50 ст.У8А</t>
  </si>
  <si>
    <t>Ф48 ст.40ХН</t>
  </si>
  <si>
    <t>Ф50 ст.Х12</t>
  </si>
  <si>
    <t>Ф70 ст.У10А</t>
  </si>
  <si>
    <t>Ф120 ст.4Х5В2ФС</t>
  </si>
  <si>
    <t>Ф160 ст.9ХС</t>
  </si>
  <si>
    <t>Ф30 ст.Х12МФ</t>
  </si>
  <si>
    <t>Ф40 ст.Х12Ф1</t>
  </si>
  <si>
    <t>пол.30х500 ст.45</t>
  </si>
  <si>
    <t>Ф50 ст.Х12Ф1</t>
  </si>
  <si>
    <t>под заказ</t>
  </si>
  <si>
    <t>пол.20х500 ст.45</t>
  </si>
  <si>
    <t>Ф60 ст.У10А</t>
  </si>
  <si>
    <t>Ф45 ст.Х12МФ</t>
  </si>
  <si>
    <t>Ф100 ст.Х12МФ</t>
  </si>
  <si>
    <t>Ф40 ст.Х12МФ</t>
  </si>
  <si>
    <t>Ф100 ст.ШХ-15</t>
  </si>
  <si>
    <t>Ф45 ст.ХВГ</t>
  </si>
  <si>
    <t>Ф120 ст.4Х4ВМФС</t>
  </si>
  <si>
    <t>Ф100 ст.4Х5В2ФС</t>
  </si>
  <si>
    <t>Ф75 ст.У10А</t>
  </si>
  <si>
    <t>Пок.120х130 ст.5ХНМ</t>
  </si>
  <si>
    <t>Пок.125х130 ст.5ХНМ</t>
  </si>
  <si>
    <t>Пок.130х130 ст.5ХНМ</t>
  </si>
  <si>
    <t>Пок.125х150 ст.5ХНМ</t>
  </si>
  <si>
    <t>Пок.130х135 ст.5ХНМ</t>
  </si>
  <si>
    <t>330/340</t>
  </si>
  <si>
    <t>Пок.130х140 ст.5ХНМ</t>
  </si>
  <si>
    <t>Пок.140х140 ст.5ХНМ</t>
  </si>
  <si>
    <t>Пок.130х150 ст.5ХНМ</t>
  </si>
  <si>
    <t>Пок.125х125 ст.5ХНМ</t>
  </si>
  <si>
    <t>310/360</t>
  </si>
  <si>
    <t>Пок.120х120 ст.5ХНМ</t>
  </si>
  <si>
    <t>Пок.125х140 ст.5ХНМ</t>
  </si>
  <si>
    <t>305/320/340</t>
  </si>
  <si>
    <t>300/360</t>
  </si>
  <si>
    <t>Пок. 110х160 ст.5ХНМ</t>
  </si>
  <si>
    <t>Ф100 ст.4Х4ВМФС</t>
  </si>
  <si>
    <t>2шт. 2,3м-3,0м</t>
  </si>
  <si>
    <t>Ф15 ст.Х12МФ</t>
  </si>
  <si>
    <t>Ф28 ст.9ХС</t>
  </si>
  <si>
    <t>3,5-4м</t>
  </si>
  <si>
    <t>Ф150 ст.4Х5В2ФС</t>
  </si>
  <si>
    <t>Ф60 ст.4Х4ВМФС</t>
  </si>
  <si>
    <t>Ф130 ст.10895(Э12)</t>
  </si>
  <si>
    <t>Ф150 ст.10895(Э12)</t>
  </si>
  <si>
    <t>2,8-4,08м</t>
  </si>
  <si>
    <t>Ф52 ст.40ХН</t>
  </si>
  <si>
    <t>Ф15 ст.ШХ-15 рж</t>
  </si>
  <si>
    <t>Ф20 ст.ШХ-15</t>
  </si>
  <si>
    <t>3,3м.</t>
  </si>
  <si>
    <t>3,7-4 м.</t>
  </si>
  <si>
    <t>4,05/3,84</t>
  </si>
  <si>
    <t>Ф90 ст.4Х5В2ФС</t>
  </si>
  <si>
    <t>Ф130 ст.ХВГ</t>
  </si>
  <si>
    <t>5м.</t>
  </si>
  <si>
    <t>1,5м</t>
  </si>
  <si>
    <t>Ф56 ст.У8А</t>
  </si>
  <si>
    <t>Ф12 ст.У8А</t>
  </si>
  <si>
    <t>пол.20х500 ст.40Х</t>
  </si>
  <si>
    <t>пол.30х500 ст.40Х</t>
  </si>
  <si>
    <t>пол.40х500 ст.40Х</t>
  </si>
  <si>
    <t>пол.50х500 ст.40Х</t>
  </si>
  <si>
    <t>Ф40 ст.ШХ-15</t>
  </si>
  <si>
    <t>Ф35 ст.У8А</t>
  </si>
  <si>
    <t>3,5-3,9м</t>
  </si>
  <si>
    <t>Ф110 ст.У10А</t>
  </si>
  <si>
    <t>3-3,1</t>
  </si>
  <si>
    <t>Ф20 ст.У8А</t>
  </si>
  <si>
    <t>Ф16 ст.У8А</t>
  </si>
  <si>
    <t>Ф25 ст.9ХС</t>
  </si>
  <si>
    <t>Ф25 ст.У8А</t>
  </si>
  <si>
    <t xml:space="preserve">Ф40 ст.У8А </t>
  </si>
  <si>
    <t>Ф40 ст.9ХС</t>
  </si>
  <si>
    <t>Ф35 ст.Х12МФ</t>
  </si>
  <si>
    <t>Ф80 ст.ШХ-15</t>
  </si>
  <si>
    <t>5-5,2м</t>
  </si>
  <si>
    <t>Ф340 ст.5ХНМ</t>
  </si>
  <si>
    <t>Ф10 ст.У8А</t>
  </si>
  <si>
    <t xml:space="preserve">Ф20 ст.9ХС </t>
  </si>
  <si>
    <t>Ф45 ст.У8А</t>
  </si>
  <si>
    <t>Ф35 ст.ШХ-15</t>
  </si>
  <si>
    <t>www.metallrezerv.by</t>
  </si>
  <si>
    <t>Ф12 ст.9ХС</t>
  </si>
  <si>
    <t>2,02-4,8</t>
  </si>
  <si>
    <t>2,2/2,4</t>
  </si>
  <si>
    <t>Ф85 ст.ХВГ</t>
  </si>
  <si>
    <t>Ф60 ст.Х12МФ</t>
  </si>
  <si>
    <t>2-3м</t>
  </si>
  <si>
    <t>2,17-2,97</t>
  </si>
  <si>
    <t>Ф20 ст.Х12МФ</t>
  </si>
  <si>
    <t>2-5,95</t>
  </si>
  <si>
    <t>2,79-5,8</t>
  </si>
  <si>
    <t xml:space="preserve">Ф140 ст.У8А </t>
  </si>
  <si>
    <t>Ф32 ст.У8А</t>
  </si>
  <si>
    <t>Ф80 ст.5Х3В3МФС</t>
  </si>
  <si>
    <t>Ф22 ст.У8А</t>
  </si>
  <si>
    <t>2,3-4м</t>
  </si>
  <si>
    <t>Ф12 ст.Х12МФ</t>
  </si>
  <si>
    <t>Ф16 ст.Х12МФ</t>
  </si>
  <si>
    <t xml:space="preserve">Ф150 ст.У8А </t>
  </si>
  <si>
    <t>Ф170 ст.У8А</t>
  </si>
  <si>
    <t>Ф100 ст.У8А</t>
  </si>
  <si>
    <t>Ф18 ст.ШХ-15</t>
  </si>
  <si>
    <t>Ф120 ст.ШХ-15</t>
  </si>
  <si>
    <t>3,5-5</t>
  </si>
  <si>
    <t>3,3-3,9</t>
  </si>
  <si>
    <t>3,42х2шт</t>
  </si>
  <si>
    <t>Ф140 ст.У10А</t>
  </si>
  <si>
    <t>Ф36 ст.У8А</t>
  </si>
  <si>
    <t>3,5-3,7</t>
  </si>
  <si>
    <t>3-3,9м</t>
  </si>
  <si>
    <t>3,3-3,85</t>
  </si>
  <si>
    <t>Ф32 ст.ХВГ</t>
  </si>
  <si>
    <t>2,22-3,19</t>
  </si>
  <si>
    <t>3,28/3,23</t>
  </si>
  <si>
    <t>260/290</t>
  </si>
  <si>
    <t>3,45/3,38</t>
  </si>
  <si>
    <t>Ф10 ст.Х12МФ</t>
  </si>
  <si>
    <t>Ф70 ст.Х12МФ</t>
  </si>
  <si>
    <t>Ф140 ст.ХВГ</t>
  </si>
  <si>
    <t>Ф135 ст.ХВГ</t>
  </si>
  <si>
    <t>1,08м</t>
  </si>
  <si>
    <t>4,1/4,17/1,6/1,4/1,2/0,6</t>
  </si>
  <si>
    <t>3,5-3,8</t>
  </si>
  <si>
    <t>Ф90 ст.4Х5МФС ков.</t>
  </si>
  <si>
    <t>Ф30 ст.ХВГ</t>
  </si>
  <si>
    <t>3,05-3,9</t>
  </si>
  <si>
    <t>3.5м</t>
  </si>
  <si>
    <t>Ф45 ст.ШХ-15</t>
  </si>
  <si>
    <t>4-4,2</t>
  </si>
  <si>
    <t>Ф250 ст.5ХНМ</t>
  </si>
  <si>
    <t>пол.60х300 ст.4Х5МФС</t>
  </si>
  <si>
    <t>Ф52 ст.ШХ-15</t>
  </si>
  <si>
    <t>Ф56 ст.ШХ-15</t>
  </si>
  <si>
    <t>7штх3,97м</t>
  </si>
  <si>
    <t>Ф12 ст.4Х5МФС</t>
  </si>
  <si>
    <t>3-4,9</t>
  </si>
  <si>
    <t>1/3,11</t>
  </si>
  <si>
    <t>пол.80х500 ст.40Х</t>
  </si>
  <si>
    <t>пол.50х250 ст.4Х5МФС</t>
  </si>
  <si>
    <t>3,4-4,5</t>
  </si>
  <si>
    <t>Ф60 ст.ШХ-15</t>
  </si>
  <si>
    <t>Ф65 ст.ШХ-15</t>
  </si>
  <si>
    <t>Полоса 25х420 ст.У8А</t>
  </si>
  <si>
    <t>Ф140 ст.ШХ-15</t>
  </si>
  <si>
    <t>Ф115 ст.ШХ-15</t>
  </si>
  <si>
    <t>Ф22 ст.ХВГ</t>
  </si>
  <si>
    <t>1,16-3,9</t>
  </si>
  <si>
    <t>3,1/3,4/3,6/3,6</t>
  </si>
  <si>
    <t>3,5-4,4м</t>
  </si>
  <si>
    <t>2,4-3,04</t>
  </si>
  <si>
    <t>Ф160 ст.ХВГ ков.</t>
  </si>
  <si>
    <t>Цена без НДС</t>
  </si>
  <si>
    <t>3-4,8м</t>
  </si>
  <si>
    <t>Ф18 ст.ХВГ</t>
  </si>
  <si>
    <t>1-1,6</t>
  </si>
  <si>
    <t xml:space="preserve">Ф60 ст.ХВГ ков. </t>
  </si>
  <si>
    <t>1,28/1,08/1,48</t>
  </si>
  <si>
    <t>Ф120 ст.ХВГ</t>
  </si>
  <si>
    <t>1,24/1,38/1,12</t>
  </si>
  <si>
    <t>Ф180 ст.38Х2МЮА</t>
  </si>
  <si>
    <t>2,5-4,37</t>
  </si>
  <si>
    <t>Ф85 ст.5Х3В3МФС</t>
  </si>
  <si>
    <t>пол. 40х200 ст.Х12МФ</t>
  </si>
  <si>
    <t>Ф11 ст.У8А</t>
  </si>
  <si>
    <t>4-5,1</t>
  </si>
  <si>
    <t>Ф20 ст.У10А</t>
  </si>
  <si>
    <t>4м</t>
  </si>
  <si>
    <t>3м</t>
  </si>
  <si>
    <t>1,18-1,57</t>
  </si>
  <si>
    <t>4,6-4,8м</t>
  </si>
  <si>
    <t>Ф90 ст.ШХ-15</t>
  </si>
  <si>
    <t>Ф35 ст.40Х</t>
  </si>
  <si>
    <t>1-1,5</t>
  </si>
  <si>
    <t>3-4,5</t>
  </si>
  <si>
    <t>1,9-4,07</t>
  </si>
  <si>
    <t>Ф130 ст.ШХ-15</t>
  </si>
  <si>
    <t>Ф60 ст.ХВГ</t>
  </si>
  <si>
    <t>4,13-5,05</t>
  </si>
  <si>
    <t>Ф120 ст.4Х5МФС ков.</t>
  </si>
  <si>
    <t>Ф50 ст.ШХ-15</t>
  </si>
  <si>
    <t>1,2-3,23</t>
  </si>
  <si>
    <t>3,2-5,32</t>
  </si>
  <si>
    <t>Ф170 ст.ШХ-15СГ</t>
  </si>
  <si>
    <t>Ф150 ст.ШХ-15СГ</t>
  </si>
  <si>
    <t>Ф110 ст.ШХ-15СГ</t>
  </si>
  <si>
    <t>3,7-3,92м(0,418СГ)</t>
  </si>
  <si>
    <t>2,67-4</t>
  </si>
  <si>
    <t>3-3,4</t>
  </si>
  <si>
    <t>Ф100 ст.5Х3В3МФС</t>
  </si>
  <si>
    <t>(0,310СГ)3,5-3,85м</t>
  </si>
  <si>
    <t>Ф40 ст.У10А</t>
  </si>
  <si>
    <t>3-3,2</t>
  </si>
  <si>
    <t>Ф150 ст.У10А</t>
  </si>
  <si>
    <t xml:space="preserve">Ф165 ст.4Х5В2ФС </t>
  </si>
  <si>
    <t>1,6-3,1м</t>
  </si>
  <si>
    <t>Ф30 ст.ШХ-15</t>
  </si>
  <si>
    <t>4,5-4,8</t>
  </si>
  <si>
    <t>2,72-3,3</t>
  </si>
  <si>
    <t xml:space="preserve">Ф170 ст.ХВГ </t>
  </si>
  <si>
    <t>Ф110 ст.ХВГ</t>
  </si>
  <si>
    <t>2,33/2,62/1,92</t>
  </si>
  <si>
    <t>3,8/0,83/0,99</t>
  </si>
  <si>
    <t>1,49/1,47</t>
  </si>
  <si>
    <t>Ф90 ст.18Х2Н4ВА ков.</t>
  </si>
  <si>
    <t>Ф120 ст.Х12МФ</t>
  </si>
  <si>
    <t>Ф160 ст.Х12МФ</t>
  </si>
  <si>
    <t>Ф18 ст.У10А</t>
  </si>
  <si>
    <t>4,4х2</t>
  </si>
  <si>
    <t>Ф25 ст.У10А</t>
  </si>
  <si>
    <t>4,85х4</t>
  </si>
  <si>
    <t>Ф30 ст.У10А</t>
  </si>
  <si>
    <t>Ф15 ст.9ХС</t>
  </si>
  <si>
    <t>3,7-3,8</t>
  </si>
  <si>
    <t>5-5,8</t>
  </si>
  <si>
    <t>Ф20 ст.4Х5МФС</t>
  </si>
  <si>
    <t>4,52/5,25/2,86</t>
  </si>
  <si>
    <t>2,3/0,7/1,9/1,8</t>
  </si>
  <si>
    <t>2,27/3,56/3,35/3,7х2</t>
  </si>
  <si>
    <t>2,55/3,12</t>
  </si>
  <si>
    <t>1,5/2,4/3,6/3,5</t>
  </si>
  <si>
    <t>Полоса 30х150 ст.ХВГ</t>
  </si>
  <si>
    <t>1100-1800</t>
  </si>
  <si>
    <t>Полоса 40х200 ст.ХВГ</t>
  </si>
  <si>
    <t>1800-2600</t>
  </si>
  <si>
    <t>3-4,3м</t>
  </si>
  <si>
    <t>Ф120 ст.У8А</t>
  </si>
  <si>
    <t>Ф130 ст.У8А</t>
  </si>
  <si>
    <t>Ф160 ст.У8А</t>
  </si>
  <si>
    <t>Ф180 ст.У8А</t>
  </si>
  <si>
    <t>2,05/1,47</t>
  </si>
  <si>
    <t>5,42/2,45</t>
  </si>
  <si>
    <t>Ф80 ст.4Х4ВМФС</t>
  </si>
  <si>
    <t>2,27/2,97/1,27</t>
  </si>
  <si>
    <t>1,65/4,21</t>
  </si>
  <si>
    <t>Ф18 ст.4Х5МФС</t>
  </si>
  <si>
    <t>3,5-4</t>
  </si>
  <si>
    <t>1,6-3,5</t>
  </si>
  <si>
    <t>Ф40 ст.4Х4ВМФС</t>
  </si>
  <si>
    <t>1,5-2</t>
  </si>
  <si>
    <t>2,9-4,8</t>
  </si>
  <si>
    <t>2,6-4,1 м</t>
  </si>
  <si>
    <t>Ф26 ст.ШХ-15</t>
  </si>
  <si>
    <t>3,9/3,9/2,3/3,9</t>
  </si>
  <si>
    <t>Ф200 ст.ШХ-15</t>
  </si>
  <si>
    <t>3,1-3,6</t>
  </si>
  <si>
    <t>Полоса 16х510 ст.У8А</t>
  </si>
  <si>
    <t>Ф48 ст.ШХ-15</t>
  </si>
  <si>
    <t>4,5/5,08/4,83</t>
  </si>
  <si>
    <t>350/370</t>
  </si>
  <si>
    <t>300/370</t>
  </si>
  <si>
    <t>2,82/3,14</t>
  </si>
  <si>
    <t>4,0-5</t>
  </si>
  <si>
    <t>Полоса 45х420 ст.У8А</t>
  </si>
  <si>
    <t>Полоса 30х395 ст.У8А</t>
  </si>
  <si>
    <t>1900-3шт.</t>
  </si>
  <si>
    <t>2,3/2,19/2,45</t>
  </si>
  <si>
    <t>пол. 50х250 ст.Х12МФ</t>
  </si>
  <si>
    <t>1,9/1,88</t>
  </si>
  <si>
    <t>1,56/2,56</t>
  </si>
  <si>
    <t>Ф140 ст.4Х5МФС ков.</t>
  </si>
  <si>
    <t xml:space="preserve"> 220018,г. Минск, ул.Шаранговича,19,комн.628А,тел: 259-01-07,365-46-89;8-029-1111271;6430058  </t>
  </si>
  <si>
    <t>Полоса 60х500 ст.У8А</t>
  </si>
  <si>
    <t>пол. 30х610 ст.Х12МФ</t>
  </si>
  <si>
    <t>пол. 40х610 ст.Х12МФ</t>
  </si>
  <si>
    <t>пол. 50х305 ст.Х12МФ</t>
  </si>
  <si>
    <t>2,7/3,56</t>
  </si>
  <si>
    <t xml:space="preserve">                                                           Цены по состоянию на 19.05.2020г.</t>
  </si>
  <si>
    <t>Полоса 60х500 ст.ХВГ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</si>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</sst>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i/>
      <sz val="24"/>
      <color theme="1"/>
      <name val="Cambria"/>
      <family val="1"/>
      <charset val="204"/>
      <scheme val="major"/>
    </font>
    <font>
      <i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Border="1"/>
    <xf numFmtId="0" fontId="6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41" fontId="6" fillId="0" borderId="7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6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4" xfId="0" applyFont="1" applyBorder="1"/>
    <xf numFmtId="0" fontId="13" fillId="0" borderId="0" xfId="0" applyFont="1" applyAlignment="1">
      <alignment horizontal="left" vertical="top"/>
    </xf>
    <xf numFmtId="14" fontId="8" fillId="0" borderId="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14" fontId="8" fillId="0" borderId="9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view="pageLayout" zoomScale="120" zoomScaleNormal="100" zoomScalePageLayoutView="120" workbookViewId="0">
      <selection activeCell="G97" sqref="G97"/>
    </sheetView>
  </sheetViews>
  <sheetFormatPr defaultRowHeight="15" x14ac:dyDescent="0.25"/>
  <cols>
    <col min="1" max="1" width="18.5703125" customWidth="1"/>
    <col min="2" max="2" width="5.42578125" customWidth="1"/>
    <col min="3" max="3" width="13" customWidth="1"/>
    <col min="4" max="4" width="12.5703125" customWidth="1"/>
    <col min="5" max="5" width="17" customWidth="1"/>
    <col min="6" max="6" width="5.28515625" customWidth="1"/>
    <col min="7" max="7" width="12.7109375" customWidth="1"/>
    <col min="8" max="8" width="14.5703125" customWidth="1"/>
    <col min="9" max="9" width="11" customWidth="1"/>
    <col min="10" max="10" width="13.85546875" customWidth="1"/>
  </cols>
  <sheetData>
    <row r="1" spans="1:10" ht="13.9" customHeight="1" x14ac:dyDescent="0.25">
      <c r="A1" s="2"/>
      <c r="B1" s="42" t="s">
        <v>0</v>
      </c>
      <c r="C1" s="4"/>
      <c r="D1" s="5"/>
      <c r="E1" s="5"/>
      <c r="F1" s="5"/>
      <c r="G1" s="5"/>
      <c r="H1" s="5"/>
      <c r="I1" s="5"/>
      <c r="J1" s="3"/>
    </row>
    <row r="2" spans="1:10" ht="25.9" customHeight="1" x14ac:dyDescent="0.25">
      <c r="A2" s="1"/>
      <c r="B2" s="43" t="s">
        <v>1</v>
      </c>
      <c r="C2" s="3"/>
      <c r="D2" s="3"/>
      <c r="E2" s="3"/>
      <c r="F2" s="3"/>
      <c r="G2" s="3"/>
      <c r="H2" s="3"/>
      <c r="I2" s="3"/>
      <c r="J2" s="3"/>
    </row>
    <row r="3" spans="1:10" ht="13.5" customHeight="1" x14ac:dyDescent="0.25">
      <c r="A3" s="47" t="s">
        <v>321</v>
      </c>
      <c r="B3" s="25"/>
      <c r="C3" s="3"/>
      <c r="D3" s="3"/>
      <c r="E3" s="3"/>
      <c r="F3" s="3"/>
      <c r="G3" t="s">
        <v>141</v>
      </c>
      <c r="H3" s="3"/>
      <c r="I3" s="3"/>
      <c r="J3" s="3"/>
    </row>
    <row r="4" spans="1:10" ht="9.6" customHeight="1" x14ac:dyDescent="0.25">
      <c r="A4" s="1"/>
      <c r="B4" s="25" t="s">
        <v>327</v>
      </c>
      <c r="C4" s="3"/>
      <c r="D4" s="3"/>
      <c r="E4" s="3"/>
      <c r="F4" s="3"/>
      <c r="G4" s="3"/>
      <c r="H4" s="6"/>
      <c r="I4" s="3"/>
      <c r="J4" s="3"/>
    </row>
    <row r="5" spans="1:10" ht="12.2" customHeight="1" x14ac:dyDescent="0.25">
      <c r="A5" s="7" t="s">
        <v>2</v>
      </c>
      <c r="B5" s="7" t="s">
        <v>3</v>
      </c>
      <c r="C5" s="7" t="s">
        <v>212</v>
      </c>
      <c r="D5" s="7" t="s">
        <v>4</v>
      </c>
      <c r="E5" s="7" t="s">
        <v>2</v>
      </c>
      <c r="F5" s="7" t="s">
        <v>3</v>
      </c>
      <c r="G5" s="7" t="s">
        <v>212</v>
      </c>
      <c r="H5" s="8" t="s">
        <v>4</v>
      </c>
    </row>
    <row r="6" spans="1:10" ht="12.2" customHeight="1" x14ac:dyDescent="0.25">
      <c r="A6" s="9" t="s">
        <v>137</v>
      </c>
      <c r="B6" s="10">
        <f>1</f>
        <v>1</v>
      </c>
      <c r="C6" s="11">
        <v>2200</v>
      </c>
      <c r="D6" s="26" t="s">
        <v>69</v>
      </c>
      <c r="E6" s="9" t="s">
        <v>214</v>
      </c>
      <c r="F6" s="10">
        <f>0.1-0.005-0.002</f>
        <v>9.2999999999999999E-2</v>
      </c>
      <c r="G6" s="11">
        <v>7980</v>
      </c>
      <c r="H6" s="26" t="s">
        <v>215</v>
      </c>
    </row>
    <row r="7" spans="1:10" ht="12.2" customHeight="1" x14ac:dyDescent="0.25">
      <c r="A7" s="9" t="s">
        <v>224</v>
      </c>
      <c r="B7" s="10">
        <f>0.192-0.004-0.05-0.005</f>
        <v>0.13300000000000001</v>
      </c>
      <c r="C7" s="11">
        <v>2200</v>
      </c>
      <c r="D7" s="40" t="s">
        <v>225</v>
      </c>
      <c r="E7" s="9" t="s">
        <v>24</v>
      </c>
      <c r="F7" s="10">
        <f>0.074+0.106-0.007-0.01-0.017</f>
        <v>0.14599999999999996</v>
      </c>
      <c r="G7" s="11">
        <v>7980</v>
      </c>
      <c r="H7" s="26" t="s">
        <v>207</v>
      </c>
    </row>
    <row r="8" spans="1:10" ht="12.2" customHeight="1" x14ac:dyDescent="0.25">
      <c r="A8" s="9" t="s">
        <v>117</v>
      </c>
      <c r="B8" s="10">
        <f>0.12-0.02-0.021+0.27-0.052-0.052-0.101+0.22-0.05-0.05-0.011+0.998-0.061+0.11-0.016-0.1+0.4-0.007-0.051-1-0.062+0.995-0.081+0.035-0.005-0.4-0.006-0.1-0.027-0.024-0.106-0.115-0.02-0.05-0.013-0.05</f>
        <v>0.49700000000000039</v>
      </c>
      <c r="C8" s="11">
        <v>2200</v>
      </c>
      <c r="D8" s="35" t="s">
        <v>156</v>
      </c>
      <c r="E8" s="9" t="s">
        <v>206</v>
      </c>
      <c r="F8" s="10">
        <f>0.04</f>
        <v>0.04</v>
      </c>
      <c r="G8" s="11">
        <v>7980</v>
      </c>
      <c r="H8" s="26" t="s">
        <v>208</v>
      </c>
    </row>
    <row r="9" spans="1:10" ht="12.2" customHeight="1" x14ac:dyDescent="0.25">
      <c r="A9" s="9" t="s">
        <v>5</v>
      </c>
      <c r="B9" s="10">
        <f>0.176-0.016-0.008</f>
        <v>0.15199999999999997</v>
      </c>
      <c r="C9" s="11">
        <v>2200</v>
      </c>
      <c r="D9" s="35" t="s">
        <v>114</v>
      </c>
      <c r="E9" s="9" t="s">
        <v>25</v>
      </c>
      <c r="F9" s="10">
        <f>0.25-0.005-0.021-0.013-0.027</f>
        <v>0.184</v>
      </c>
      <c r="G9" s="11">
        <v>7980</v>
      </c>
      <c r="H9" s="26" t="s">
        <v>183</v>
      </c>
    </row>
    <row r="10" spans="1:10" ht="12.2" customHeight="1" x14ac:dyDescent="0.25">
      <c r="A10" s="9" t="s">
        <v>128</v>
      </c>
      <c r="B10" s="10">
        <f>0.3-0.013-0.067-0.053+2-1.635-0.007-0.033-0.013-0.04-0.033-0.02-0.033-0.02-0.013-0.2</f>
        <v>0.11999999999999972</v>
      </c>
      <c r="C10" s="11">
        <v>2200</v>
      </c>
      <c r="D10" s="26" t="s">
        <v>189</v>
      </c>
      <c r="E10" s="9" t="s">
        <v>185</v>
      </c>
      <c r="F10" s="10">
        <f>0.142-0.022-0.034</f>
        <v>8.5999999999999993E-2</v>
      </c>
      <c r="G10" s="11">
        <v>7980</v>
      </c>
      <c r="H10" s="26" t="s">
        <v>186</v>
      </c>
    </row>
    <row r="11" spans="1:10" ht="12.2" customHeight="1" x14ac:dyDescent="0.25">
      <c r="A11" s="9" t="s">
        <v>267</v>
      </c>
      <c r="B11" s="10">
        <f>0.045-0.026</f>
        <v>1.9E-2</v>
      </c>
      <c r="C11" s="11">
        <v>2200</v>
      </c>
      <c r="D11" s="26" t="s">
        <v>268</v>
      </c>
      <c r="E11" s="9" t="s">
        <v>172</v>
      </c>
      <c r="F11" s="10">
        <f>0.11-0.055</f>
        <v>5.5E-2</v>
      </c>
      <c r="G11" s="11">
        <v>7980</v>
      </c>
      <c r="H11" s="26" t="s">
        <v>173</v>
      </c>
    </row>
    <row r="12" spans="1:10" ht="12.2" customHeight="1" x14ac:dyDescent="0.25">
      <c r="A12" s="9" t="s">
        <v>127</v>
      </c>
      <c r="B12" s="10">
        <f xml:space="preserve"> 0.702-0.12-0.048-0.2-0.107-0.048+0.493-0.095-0.036-0.048-0.048-0.036-0.048+0.797-0.048-0.102-0.1-0.2-0.107+0.339-0.009+0.095-0.125-0.01-0.01-0.036-0.052-0.102-0.083-0.035-0.024-0.035-0.03</f>
        <v>0.48399999999999965</v>
      </c>
      <c r="C12" s="11">
        <v>2200</v>
      </c>
      <c r="D12" s="26" t="s">
        <v>230</v>
      </c>
      <c r="E12" s="9" t="s">
        <v>26</v>
      </c>
      <c r="F12" s="10">
        <f>1</f>
        <v>1</v>
      </c>
      <c r="G12" s="11">
        <v>7980</v>
      </c>
      <c r="H12" s="26" t="s">
        <v>69</v>
      </c>
    </row>
    <row r="13" spans="1:10" ht="12.2" customHeight="1" x14ac:dyDescent="0.25">
      <c r="A13" s="9" t="s">
        <v>226</v>
      </c>
      <c r="B13" s="10">
        <f>0.138-0.05+0.055-0.03-0.023</f>
        <v>9.0000000000000024E-2</v>
      </c>
      <c r="C13" s="11">
        <v>2200</v>
      </c>
      <c r="D13" s="26" t="s">
        <v>227</v>
      </c>
      <c r="E13" s="9" t="s">
        <v>76</v>
      </c>
      <c r="F13" s="10">
        <f>0.525-0.025-0.078-0.04-0.08-0.013-0.117-0.08-0.019-0.02</f>
        <v>5.2999999999999978E-2</v>
      </c>
      <c r="G13" s="11">
        <v>7980</v>
      </c>
      <c r="H13" s="26" t="s">
        <v>255</v>
      </c>
    </row>
    <row r="14" spans="1:10" ht="12.2" customHeight="1" x14ac:dyDescent="0.25">
      <c r="A14" s="9" t="s">
        <v>155</v>
      </c>
      <c r="B14" s="10">
        <f>0.482+0.103-0.02-0.103-0.02-0.099-0.016-0.205-0.026-0.05</f>
        <v>4.5999999999999971E-2</v>
      </c>
      <c r="C14" s="11">
        <v>2200</v>
      </c>
      <c r="D14" s="26" t="s">
        <v>233</v>
      </c>
      <c r="E14" s="9" t="s">
        <v>27</v>
      </c>
      <c r="F14" s="10">
        <f>0.535+0.454-0.234-0.157-0.063-0.039-0.047-0.057</f>
        <v>0.39200000000000018</v>
      </c>
      <c r="G14" s="11">
        <v>7980</v>
      </c>
      <c r="H14" s="26" t="s">
        <v>105</v>
      </c>
    </row>
    <row r="15" spans="1:10" ht="12.2" customHeight="1" x14ac:dyDescent="0.25">
      <c r="A15" s="9" t="s">
        <v>130</v>
      </c>
      <c r="B15" s="10">
        <f>0.496-0.019-0.094-0.094-0.038-0.076+0.085-0.018+0.7-0.11-0.132+0.21-0.297-0.071-0.246+0.297-0.057-0.112-0.03-0.011-0.028-0.099</f>
        <v>0.25599999999999989</v>
      </c>
      <c r="C15" s="11">
        <v>2200</v>
      </c>
      <c r="D15" s="26" t="s">
        <v>196</v>
      </c>
      <c r="E15" s="9" t="s">
        <v>216</v>
      </c>
      <c r="F15" s="10">
        <f>0.023+0.198-0.02</f>
        <v>0.20100000000000001</v>
      </c>
      <c r="G15" s="11">
        <v>7980</v>
      </c>
      <c r="H15" s="26" t="s">
        <v>229</v>
      </c>
    </row>
    <row r="16" spans="1:10" ht="12.2" customHeight="1" x14ac:dyDescent="0.25">
      <c r="A16" s="9" t="s">
        <v>269</v>
      </c>
      <c r="B16" s="10">
        <f>0.075-0.019</f>
        <v>5.5999999999999994E-2</v>
      </c>
      <c r="C16" s="11">
        <v>2200</v>
      </c>
      <c r="D16" s="26" t="s">
        <v>270</v>
      </c>
      <c r="E16" s="9" t="s">
        <v>237</v>
      </c>
      <c r="F16" s="10">
        <f>0.136-0.067</f>
        <v>6.9000000000000006E-2</v>
      </c>
      <c r="G16" s="11">
        <v>7980</v>
      </c>
      <c r="H16" s="26">
        <v>3.02</v>
      </c>
    </row>
    <row r="17" spans="1:8" ht="12.2" customHeight="1" x14ac:dyDescent="0.25">
      <c r="A17" s="9" t="s">
        <v>6</v>
      </c>
      <c r="B17" s="10">
        <f>1</f>
        <v>1</v>
      </c>
      <c r="C17" s="11">
        <v>2200</v>
      </c>
      <c r="D17" s="26" t="s">
        <v>69</v>
      </c>
      <c r="E17" s="9" t="s">
        <v>28</v>
      </c>
      <c r="F17" s="10">
        <f>0.132+0.245-0.122+0.364-0.126-0.102-0.142+0.079+0.303-0.08+0.024-0.076-0.101-0.078-0.072</f>
        <v>0.248</v>
      </c>
      <c r="G17" s="11">
        <v>7980</v>
      </c>
      <c r="H17" s="26" t="s">
        <v>221</v>
      </c>
    </row>
    <row r="18" spans="1:8" ht="12.2" customHeight="1" x14ac:dyDescent="0.25">
      <c r="A18" s="9" t="s">
        <v>271</v>
      </c>
      <c r="B18" s="10">
        <f>1</f>
        <v>1</v>
      </c>
      <c r="C18" s="11">
        <v>2200</v>
      </c>
      <c r="D18" s="26" t="s">
        <v>69</v>
      </c>
      <c r="E18" s="9" t="s">
        <v>29</v>
      </c>
      <c r="F18" s="10">
        <f>0.444-0.118+0.194-0.119-0.026</f>
        <v>0.375</v>
      </c>
      <c r="G18" s="11">
        <v>7980</v>
      </c>
      <c r="H18" s="26" t="s">
        <v>182</v>
      </c>
    </row>
    <row r="19" spans="1:8" ht="12.2" customHeight="1" x14ac:dyDescent="0.25">
      <c r="A19" s="9" t="s">
        <v>153</v>
      </c>
      <c r="B19" s="10">
        <f>1</f>
        <v>1</v>
      </c>
      <c r="C19" s="11">
        <v>2200</v>
      </c>
      <c r="D19" s="26" t="s">
        <v>69</v>
      </c>
      <c r="E19" s="9" t="s">
        <v>145</v>
      </c>
      <c r="F19" s="10">
        <f>0.478-0.12-0.235</f>
        <v>0.123</v>
      </c>
      <c r="G19" s="11">
        <v>7980</v>
      </c>
      <c r="H19" s="26">
        <v>2.76</v>
      </c>
    </row>
    <row r="20" spans="1:8" ht="12.2" customHeight="1" x14ac:dyDescent="0.25">
      <c r="A20" s="9" t="s">
        <v>123</v>
      </c>
      <c r="B20" s="10">
        <f>0.535-0.113-0.301+0.495-0.059-0.029-0.216-0.085-0.056-0.027-0.008</f>
        <v>0.13600000000000015</v>
      </c>
      <c r="C20" s="11">
        <v>2200</v>
      </c>
      <c r="D20" s="26" t="s">
        <v>124</v>
      </c>
      <c r="E20" s="9" t="s">
        <v>30</v>
      </c>
      <c r="F20" s="10">
        <f>0.186+0.09</f>
        <v>0.27600000000000002</v>
      </c>
      <c r="G20" s="11">
        <v>7980</v>
      </c>
      <c r="H20" s="26" t="s">
        <v>262</v>
      </c>
    </row>
    <row r="21" spans="1:8" ht="12.2" customHeight="1" x14ac:dyDescent="0.25">
      <c r="A21" s="9" t="s">
        <v>168</v>
      </c>
      <c r="B21" s="10">
        <f>1.013-0.061-0.056-0.202-0.105-0.053-0.108-0.055</f>
        <v>0.37299999999999994</v>
      </c>
      <c r="C21" s="11">
        <v>2200</v>
      </c>
      <c r="D21" s="26" t="s">
        <v>169</v>
      </c>
      <c r="E21" s="9" t="s">
        <v>31</v>
      </c>
      <c r="F21" s="10">
        <f>0.235+0.43</f>
        <v>0.66500000000000004</v>
      </c>
      <c r="G21" s="11">
        <v>7980</v>
      </c>
      <c r="H21" s="26" t="s">
        <v>217</v>
      </c>
    </row>
    <row r="22" spans="1:8" ht="12.2" customHeight="1" x14ac:dyDescent="0.25">
      <c r="A22" s="9" t="s">
        <v>251</v>
      </c>
      <c r="B22" s="10">
        <f>0.81-0.315-0.058-0.033-0.096</f>
        <v>0.30800000000000005</v>
      </c>
      <c r="C22" s="11">
        <v>2200</v>
      </c>
      <c r="D22" s="26" t="s">
        <v>252</v>
      </c>
      <c r="E22" s="9" t="s">
        <v>260</v>
      </c>
      <c r="F22" s="10">
        <f>0.174</f>
        <v>0.17399999999999999</v>
      </c>
      <c r="G22" s="11">
        <v>7980</v>
      </c>
      <c r="H22" s="26" t="s">
        <v>261</v>
      </c>
    </row>
    <row r="23" spans="1:8" ht="12.2" customHeight="1" x14ac:dyDescent="0.25">
      <c r="A23" s="9" t="s">
        <v>131</v>
      </c>
      <c r="B23" s="10">
        <f>1.19-0.05-0.044-0.05-0.05-0.05+0.462-0.05-0.2-0.05-0.187-0.083-0.658-0.05+0.69-0.196-0.153-0.05+0.5-0.204-0.1-0.052-0.1-0.038+0.1-0.052-0.05-0.1-0.039-0.038-0.1+2.01+0.1-0.081-0.1-0.05-0.035-0.207-0.063-1.007+2.47-0.404-0.033-0.05-0.17-0.1-0.033-0.104-0.065-0.41-0.065-0.1</f>
        <v>1.6510000000000005</v>
      </c>
      <c r="C23" s="11">
        <v>2200</v>
      </c>
      <c r="D23" s="26" t="s">
        <v>200</v>
      </c>
      <c r="E23" s="9" t="s">
        <v>218</v>
      </c>
      <c r="F23" s="10">
        <f>1</f>
        <v>1</v>
      </c>
      <c r="G23" s="11">
        <v>7980</v>
      </c>
      <c r="H23" s="26" t="s">
        <v>69</v>
      </c>
    </row>
    <row r="24" spans="1:8" ht="12.2" customHeight="1" x14ac:dyDescent="0.25">
      <c r="A24" s="9" t="s">
        <v>139</v>
      </c>
      <c r="B24" s="10">
        <f>0.304+0.4-0.114-0.194+0.036-0.068-0.037+0.513-0.09-0.081-0.125-0.05-0.128</f>
        <v>0.36600000000000005</v>
      </c>
      <c r="C24" s="11">
        <v>2200</v>
      </c>
      <c r="D24" s="26" t="s">
        <v>170</v>
      </c>
      <c r="E24" s="9" t="s">
        <v>113</v>
      </c>
      <c r="F24" s="10">
        <f>0.502-0.105</f>
        <v>0.39700000000000002</v>
      </c>
      <c r="G24" s="11">
        <v>7980</v>
      </c>
      <c r="H24" s="26" t="s">
        <v>219</v>
      </c>
    </row>
    <row r="25" spans="1:8" ht="12.2" customHeight="1" x14ac:dyDescent="0.25">
      <c r="A25" s="9" t="s">
        <v>59</v>
      </c>
      <c r="B25" s="10">
        <f>0.058+0.444-0.155-0.124+0.967-0.22+1-0.048-0.081-0.103-0.049-0.29-0.503+0.828-0.648-0.247-0.054-0.07</f>
        <v>0.70500000000000007</v>
      </c>
      <c r="C25" s="11">
        <v>2200</v>
      </c>
      <c r="D25" s="26" t="s">
        <v>305</v>
      </c>
      <c r="E25" s="9" t="s">
        <v>180</v>
      </c>
      <c r="F25" s="10">
        <f>0.118</f>
        <v>0.11799999999999999</v>
      </c>
      <c r="G25" s="11">
        <v>7980</v>
      </c>
      <c r="H25" s="26" t="s">
        <v>181</v>
      </c>
    </row>
    <row r="26" spans="1:8" ht="12.2" customHeight="1" x14ac:dyDescent="0.25">
      <c r="A26" s="9" t="s">
        <v>7</v>
      </c>
      <c r="B26" s="10">
        <f>0.296+0.361-0.033-0.281</f>
        <v>0.34299999999999997</v>
      </c>
      <c r="C26" s="11">
        <v>2200</v>
      </c>
      <c r="D26" s="26" t="s">
        <v>300</v>
      </c>
      <c r="E26" s="9" t="s">
        <v>179</v>
      </c>
      <c r="F26" s="10">
        <f>0.126+0.381</f>
        <v>0.50700000000000001</v>
      </c>
      <c r="G26" s="11">
        <v>7980</v>
      </c>
      <c r="H26" s="26" t="s">
        <v>197</v>
      </c>
    </row>
    <row r="27" spans="1:8" ht="12.2" customHeight="1" x14ac:dyDescent="0.25">
      <c r="A27" s="9" t="s">
        <v>116</v>
      </c>
      <c r="B27" s="10">
        <f>1.01-0.139-0.209-0.072-0.076-0.144-0.075-0.075</f>
        <v>0.22000000000000008</v>
      </c>
      <c r="C27" s="11">
        <v>2200</v>
      </c>
      <c r="D27" s="26" t="s">
        <v>171</v>
      </c>
      <c r="E27" s="9" t="s">
        <v>211</v>
      </c>
      <c r="F27" s="10">
        <f>0.416</f>
        <v>0.41599999999999998</v>
      </c>
      <c r="G27" s="11">
        <v>7980</v>
      </c>
      <c r="H27" s="26">
        <v>2.52</v>
      </c>
    </row>
    <row r="28" spans="1:8" ht="12.2" customHeight="1" thickBot="1" x14ac:dyDescent="0.3">
      <c r="A28" s="9" t="s">
        <v>8</v>
      </c>
      <c r="B28" s="10">
        <f>1.12-0.07-0.118-0.065+0.115-0.087+0.065-0.174-0.063-0.088</f>
        <v>0.63500000000000012</v>
      </c>
      <c r="C28" s="11">
        <v>2200</v>
      </c>
      <c r="D28" s="40" t="s">
        <v>165</v>
      </c>
      <c r="E28" s="19" t="s">
        <v>259</v>
      </c>
      <c r="F28" s="20">
        <f>0.315</f>
        <v>0.315</v>
      </c>
      <c r="G28" s="21">
        <v>7980</v>
      </c>
      <c r="H28" s="29">
        <v>1.74</v>
      </c>
    </row>
    <row r="29" spans="1:8" ht="12.2" customHeight="1" x14ac:dyDescent="0.25">
      <c r="A29" s="9" t="s">
        <v>71</v>
      </c>
      <c r="B29" s="10">
        <f>0.96-0.325+0.62-0.137-0.243-0.088-0.157-0.159-0.088-0.082+0.352</f>
        <v>0.6529999999999998</v>
      </c>
      <c r="C29" s="11">
        <v>2200</v>
      </c>
      <c r="D29" s="26" t="s">
        <v>301</v>
      </c>
      <c r="E29" s="12" t="s">
        <v>281</v>
      </c>
      <c r="F29" s="45">
        <f>0.474</f>
        <v>0.47399999999999998</v>
      </c>
      <c r="G29" s="44">
        <v>8200</v>
      </c>
      <c r="H29" s="28" t="s">
        <v>282</v>
      </c>
    </row>
    <row r="30" spans="1:8" ht="12.2" customHeight="1" thickBot="1" x14ac:dyDescent="0.3">
      <c r="A30" s="9" t="s">
        <v>9</v>
      </c>
      <c r="B30" s="10">
        <f>1.221-0.15-0.072-0.151-0.15-0.302-0.151+0.506</f>
        <v>0.75100000000000022</v>
      </c>
      <c r="C30" s="11">
        <v>2200</v>
      </c>
      <c r="D30" s="26" t="s">
        <v>285</v>
      </c>
      <c r="E30" s="22" t="s">
        <v>283</v>
      </c>
      <c r="F30" s="54">
        <f>0.716</f>
        <v>0.71599999999999997</v>
      </c>
      <c r="G30" s="55">
        <v>8200</v>
      </c>
      <c r="H30" s="27" t="s">
        <v>284</v>
      </c>
    </row>
    <row r="31" spans="1:8" ht="12.2" customHeight="1" thickBot="1" x14ac:dyDescent="0.3">
      <c r="A31" s="9" t="s">
        <v>62</v>
      </c>
      <c r="B31" s="10">
        <f>0.273-0.057-0.055-0.056+0.556-0.115</f>
        <v>0.54600000000000004</v>
      </c>
      <c r="C31" s="11">
        <v>2200</v>
      </c>
      <c r="D31" s="35" t="s">
        <v>257</v>
      </c>
      <c r="E31" s="22" t="s">
        <v>328</v>
      </c>
      <c r="F31" s="54">
        <f>0.77-0.36</f>
        <v>0.41000000000000003</v>
      </c>
      <c r="G31" s="55">
        <v>8200</v>
      </c>
      <c r="H31" s="27">
        <v>1600</v>
      </c>
    </row>
    <row r="32" spans="1:8" ht="12.2" customHeight="1" x14ac:dyDescent="0.25">
      <c r="A32" s="9" t="s">
        <v>79</v>
      </c>
      <c r="B32" s="10">
        <f>0.6-0.105-0.087-0.087</f>
        <v>0.32100000000000006</v>
      </c>
      <c r="C32" s="11">
        <v>2200</v>
      </c>
      <c r="D32" s="26" t="s">
        <v>147</v>
      </c>
      <c r="E32" s="12" t="s">
        <v>107</v>
      </c>
      <c r="F32" s="13">
        <f>0.2-0.103-0.05-0.009-0.005</f>
        <v>3.3000000000000015E-2</v>
      </c>
      <c r="G32" s="14">
        <v>3200</v>
      </c>
      <c r="H32" s="28" t="s">
        <v>109</v>
      </c>
    </row>
    <row r="33" spans="1:8" ht="12.2" customHeight="1" x14ac:dyDescent="0.25">
      <c r="A33" s="9" t="s">
        <v>10</v>
      </c>
      <c r="B33" s="10">
        <f>1</f>
        <v>1</v>
      </c>
      <c r="C33" s="11">
        <v>2200</v>
      </c>
      <c r="D33" s="26" t="s">
        <v>69</v>
      </c>
      <c r="E33" s="12" t="s">
        <v>162</v>
      </c>
      <c r="F33" s="10">
        <f>0.2-0.006-0.073+0.094-0.01-0.021-0.03</f>
        <v>0.15400000000000003</v>
      </c>
      <c r="G33" s="14">
        <v>3200</v>
      </c>
      <c r="H33" s="26" t="s">
        <v>57</v>
      </c>
    </row>
    <row r="34" spans="1:8" ht="12.2" customHeight="1" x14ac:dyDescent="0.25">
      <c r="A34" s="9" t="s">
        <v>11</v>
      </c>
      <c r="B34" s="10">
        <f>1</f>
        <v>1</v>
      </c>
      <c r="C34" s="11">
        <v>2200</v>
      </c>
      <c r="D34" s="26" t="s">
        <v>69</v>
      </c>
      <c r="E34" s="12" t="s">
        <v>108</v>
      </c>
      <c r="F34" s="13">
        <f>0.31-0.064-0.009-0.035-0.014-0.009-0.009-0.009</f>
        <v>0.16099999999999995</v>
      </c>
      <c r="G34" s="14">
        <v>3200</v>
      </c>
      <c r="H34" s="28" t="s">
        <v>110</v>
      </c>
    </row>
    <row r="35" spans="1:8" ht="12.2" customHeight="1" x14ac:dyDescent="0.25">
      <c r="A35" s="9" t="s">
        <v>12</v>
      </c>
      <c r="B35" s="10">
        <f>1</f>
        <v>1</v>
      </c>
      <c r="C35" s="11">
        <v>2200</v>
      </c>
      <c r="D35" s="26" t="s">
        <v>69</v>
      </c>
      <c r="E35" s="12" t="s">
        <v>302</v>
      </c>
      <c r="F35" s="13">
        <f>0.512-0.21</f>
        <v>0.30200000000000005</v>
      </c>
      <c r="G35" s="14">
        <v>3200</v>
      </c>
      <c r="H35" s="28">
        <v>3.9</v>
      </c>
    </row>
    <row r="36" spans="1:8" ht="12.2" customHeight="1" x14ac:dyDescent="0.25">
      <c r="A36" s="9" t="s">
        <v>13</v>
      </c>
      <c r="B36" s="10">
        <f>0.29</f>
        <v>0.28999999999999998</v>
      </c>
      <c r="C36" s="11">
        <v>2200</v>
      </c>
      <c r="D36" s="26" t="s">
        <v>294</v>
      </c>
      <c r="E36" s="12" t="s">
        <v>256</v>
      </c>
      <c r="F36" s="10">
        <f>0.316-0.017</f>
        <v>0.29899999999999999</v>
      </c>
      <c r="G36" s="14">
        <v>3200</v>
      </c>
      <c r="H36" s="26">
        <v>3.1</v>
      </c>
    </row>
    <row r="37" spans="1:8" ht="12.2" customHeight="1" x14ac:dyDescent="0.25">
      <c r="A37" s="9" t="s">
        <v>161</v>
      </c>
      <c r="B37" s="10">
        <f>0.282+1.26-0.282-0.08-0.031</f>
        <v>1.149</v>
      </c>
      <c r="C37" s="11">
        <v>2200</v>
      </c>
      <c r="D37" s="26" t="s">
        <v>238</v>
      </c>
      <c r="E37" s="12" t="s">
        <v>140</v>
      </c>
      <c r="F37" s="10">
        <f>0.037-0.019</f>
        <v>1.7999999999999999E-2</v>
      </c>
      <c r="G37" s="14">
        <v>3200</v>
      </c>
      <c r="H37" s="26">
        <v>2.46</v>
      </c>
    </row>
    <row r="38" spans="1:8" ht="12.2" customHeight="1" x14ac:dyDescent="0.25">
      <c r="A38" s="9" t="s">
        <v>125</v>
      </c>
      <c r="B38" s="10">
        <f>0.174</f>
        <v>0.17399999999999999</v>
      </c>
      <c r="C38" s="11">
        <v>2200</v>
      </c>
      <c r="D38" s="26">
        <v>2.33</v>
      </c>
      <c r="E38" s="12" t="s">
        <v>58</v>
      </c>
      <c r="F38" s="10">
        <f>0.21+0.52-0.21-0.101-0.147-0.196</f>
        <v>7.6000000000000012E-2</v>
      </c>
      <c r="G38" s="14">
        <v>3200</v>
      </c>
      <c r="H38" s="26" t="s">
        <v>247</v>
      </c>
    </row>
    <row r="39" spans="1:8" ht="12.2" customHeight="1" x14ac:dyDescent="0.25">
      <c r="A39" s="9" t="s">
        <v>286</v>
      </c>
      <c r="B39" s="10">
        <f>0.132</f>
        <v>0.13200000000000001</v>
      </c>
      <c r="C39" s="11">
        <v>2200</v>
      </c>
      <c r="D39" s="26">
        <v>1.5</v>
      </c>
      <c r="E39" s="12" t="s">
        <v>122</v>
      </c>
      <c r="F39" s="10">
        <f>0.222+0.472-0.118-0.01-0.063+0.291-0.059-0.02-0.059-0.059-0.118-0.294+0.99-0.075-0.104-0.076-0.167+2.036-1.125-0.31+0.31-0.425-0.32-0.093</f>
        <v>0.82600000000000007</v>
      </c>
      <c r="G39" s="14">
        <v>3200</v>
      </c>
      <c r="H39" s="26" t="s">
        <v>250</v>
      </c>
    </row>
    <row r="40" spans="1:8" ht="12.2" customHeight="1" x14ac:dyDescent="0.25">
      <c r="A40" s="9" t="s">
        <v>14</v>
      </c>
      <c r="B40" s="10">
        <f>1.27+0.94+1.76-0.3+6.09-0.348-5.742-0.371-0.225-0.286-0.301-0.635-0.61-0.315-0.045-0.57</f>
        <v>0.31199999999999872</v>
      </c>
      <c r="C40" s="11">
        <v>2200</v>
      </c>
      <c r="D40" s="26" t="s">
        <v>258</v>
      </c>
      <c r="E40" s="12" t="s">
        <v>188</v>
      </c>
      <c r="F40" s="10">
        <f>1</f>
        <v>1</v>
      </c>
      <c r="G40" s="14">
        <v>3200</v>
      </c>
      <c r="H40" s="26" t="s">
        <v>69</v>
      </c>
    </row>
    <row r="41" spans="1:8" ht="12.2" customHeight="1" x14ac:dyDescent="0.25">
      <c r="A41" s="9" t="s">
        <v>287</v>
      </c>
      <c r="B41" s="10">
        <f>0.118</f>
        <v>0.11799999999999999</v>
      </c>
      <c r="C41" s="11">
        <v>2200</v>
      </c>
      <c r="D41" s="26">
        <v>1.1399999999999999</v>
      </c>
      <c r="E41" s="12" t="s">
        <v>307</v>
      </c>
      <c r="F41" s="10">
        <f>1</f>
        <v>1</v>
      </c>
      <c r="G41" s="14">
        <v>3200</v>
      </c>
      <c r="H41" s="26" t="s">
        <v>69</v>
      </c>
    </row>
    <row r="42" spans="1:8" ht="12.2" customHeight="1" x14ac:dyDescent="0.25">
      <c r="A42" s="12" t="s">
        <v>152</v>
      </c>
      <c r="B42" s="13">
        <f>1</f>
        <v>1</v>
      </c>
      <c r="C42" s="14">
        <v>2200</v>
      </c>
      <c r="D42" s="28" t="s">
        <v>69</v>
      </c>
      <c r="E42" s="12" t="s">
        <v>240</v>
      </c>
      <c r="F42" s="10">
        <f>0.218-0.05+0.579-0.168-0.329-0.108</f>
        <v>0.14199999999999985</v>
      </c>
      <c r="G42" s="14">
        <v>3200</v>
      </c>
      <c r="H42" s="26" t="s">
        <v>241</v>
      </c>
    </row>
    <row r="43" spans="1:8" ht="12.2" customHeight="1" x14ac:dyDescent="0.25">
      <c r="A43" s="9" t="s">
        <v>167</v>
      </c>
      <c r="B43" s="10">
        <f>0.349</f>
        <v>0.34899999999999998</v>
      </c>
      <c r="C43" s="11">
        <v>2200</v>
      </c>
      <c r="D43" s="26">
        <v>2.97</v>
      </c>
      <c r="E43" s="12" t="s">
        <v>192</v>
      </c>
      <c r="F43" s="10">
        <f>1</f>
        <v>1</v>
      </c>
      <c r="G43" s="14">
        <v>3200</v>
      </c>
      <c r="H43" s="40" t="s">
        <v>69</v>
      </c>
    </row>
    <row r="44" spans="1:8" ht="12.2" customHeight="1" x14ac:dyDescent="0.25">
      <c r="A44" s="9" t="s">
        <v>159</v>
      </c>
      <c r="B44" s="10">
        <f>0.298+0.431-0.298</f>
        <v>0.43099999999999999</v>
      </c>
      <c r="C44" s="11">
        <v>2200</v>
      </c>
      <c r="D44" s="26">
        <v>3.15</v>
      </c>
      <c r="E44" s="12" t="s">
        <v>193</v>
      </c>
      <c r="F44" s="10">
        <f>0.54</f>
        <v>0.54</v>
      </c>
      <c r="G44" s="14">
        <v>3200</v>
      </c>
      <c r="H44" s="40" t="s">
        <v>194</v>
      </c>
    </row>
    <row r="45" spans="1:8" ht="12.2" customHeight="1" x14ac:dyDescent="0.25">
      <c r="A45" s="9" t="s">
        <v>253</v>
      </c>
      <c r="B45" s="10">
        <f>0.368-0.102+0.728-0.472</f>
        <v>0.52200000000000002</v>
      </c>
      <c r="C45" s="11">
        <v>2200</v>
      </c>
      <c r="D45" s="26">
        <v>3.85</v>
      </c>
      <c r="E45" s="12" t="s">
        <v>201</v>
      </c>
      <c r="F45" s="10">
        <f>0.308+0.4+0.254+0.451-0.962+1.1-0.259-0.022</f>
        <v>1.2700000000000002</v>
      </c>
      <c r="G45" s="14">
        <v>3200</v>
      </c>
      <c r="H45" s="40" t="s">
        <v>234</v>
      </c>
    </row>
    <row r="46" spans="1:8" ht="12.2" customHeight="1" x14ac:dyDescent="0.25">
      <c r="A46" s="12" t="s">
        <v>288</v>
      </c>
      <c r="B46" s="13">
        <f>0.39</f>
        <v>0.39</v>
      </c>
      <c r="C46" s="14">
        <v>2800</v>
      </c>
      <c r="D46" s="28">
        <v>2.5</v>
      </c>
      <c r="E46" s="12" t="s">
        <v>202</v>
      </c>
      <c r="F46" s="10">
        <f>0.6-0.19-0.077-0.166+0.179</f>
        <v>0.34599999999999997</v>
      </c>
      <c r="G46" s="14">
        <v>3200</v>
      </c>
      <c r="H46" s="26" t="s">
        <v>174</v>
      </c>
    </row>
    <row r="47" spans="1:8" ht="12.2" customHeight="1" x14ac:dyDescent="0.25">
      <c r="A47" s="12" t="s">
        <v>160</v>
      </c>
      <c r="B47" s="13">
        <f>0.332</f>
        <v>0.33200000000000002</v>
      </c>
      <c r="C47" s="14">
        <v>2800</v>
      </c>
      <c r="D47" s="28">
        <v>1.9</v>
      </c>
      <c r="E47" s="12" t="s">
        <v>32</v>
      </c>
      <c r="F47" s="10">
        <f>0.459+0.31-0.088-0.368+0.364+0.226-0.119</f>
        <v>0.78400000000000003</v>
      </c>
      <c r="G47" s="14">
        <v>3200</v>
      </c>
      <c r="H47" s="26" t="s">
        <v>235</v>
      </c>
    </row>
    <row r="48" spans="1:8" ht="12.2" customHeight="1" thickBot="1" x14ac:dyDescent="0.3">
      <c r="A48" s="22" t="s">
        <v>289</v>
      </c>
      <c r="B48" s="23">
        <f>0.702</f>
        <v>0.70199999999999996</v>
      </c>
      <c r="C48" s="24">
        <v>2800</v>
      </c>
      <c r="D48" s="27" t="s">
        <v>290</v>
      </c>
      <c r="E48" s="12" t="s">
        <v>134</v>
      </c>
      <c r="F48" s="10">
        <f>0.205+0.47-0.205+0.62-0.04-0.305</f>
        <v>0.74499999999999988</v>
      </c>
      <c r="G48" s="14">
        <v>3200</v>
      </c>
      <c r="H48" s="26" t="s">
        <v>246</v>
      </c>
    </row>
    <row r="49" spans="1:8" ht="12.2" customHeight="1" x14ac:dyDescent="0.25">
      <c r="A49" s="12" t="s">
        <v>142</v>
      </c>
      <c r="B49" s="13">
        <f>1</f>
        <v>1</v>
      </c>
      <c r="C49" s="14">
        <v>2800</v>
      </c>
      <c r="D49" s="28" t="s">
        <v>69</v>
      </c>
      <c r="E49" s="12" t="s">
        <v>231</v>
      </c>
      <c r="F49" s="10">
        <f>1</f>
        <v>1</v>
      </c>
      <c r="G49" s="14">
        <v>3200</v>
      </c>
      <c r="H49" s="26" t="s">
        <v>69</v>
      </c>
    </row>
    <row r="50" spans="1:8" ht="12.2" customHeight="1" x14ac:dyDescent="0.25">
      <c r="A50" s="9" t="s">
        <v>272</v>
      </c>
      <c r="B50" s="10">
        <f>0.08-0.016</f>
        <v>6.4000000000000001E-2</v>
      </c>
      <c r="C50" s="11">
        <v>2800</v>
      </c>
      <c r="D50" s="26" t="s">
        <v>273</v>
      </c>
      <c r="E50" s="12" t="s">
        <v>75</v>
      </c>
      <c r="F50" s="10">
        <f>1.034-0.187+1.36-0.5-0.502</f>
        <v>1.2049999999999998</v>
      </c>
      <c r="G50" s="14">
        <v>3200</v>
      </c>
      <c r="H50" s="26" t="s">
        <v>210</v>
      </c>
    </row>
    <row r="51" spans="1:8" ht="12.2" customHeight="1" x14ac:dyDescent="0.25">
      <c r="A51" s="9" t="s">
        <v>138</v>
      </c>
      <c r="B51" s="10">
        <f>0.3-0.029-0.2-0.005+0.402-0.066-0.205-0.009+0.104-0.025-0.053+0.09-0.09+0.14-0.026-0.098-0.095</f>
        <v>0.13499999999999995</v>
      </c>
      <c r="C51" s="11">
        <v>2800</v>
      </c>
      <c r="D51" s="35" t="s">
        <v>213</v>
      </c>
      <c r="E51" s="12" t="s">
        <v>245</v>
      </c>
      <c r="F51" s="10">
        <f>0.212+1.04-0.212</f>
        <v>1.04</v>
      </c>
      <c r="G51" s="14">
        <v>3200</v>
      </c>
      <c r="H51" s="26" t="s">
        <v>303</v>
      </c>
    </row>
    <row r="52" spans="1:8" ht="12.2" customHeight="1" x14ac:dyDescent="0.25">
      <c r="A52" s="9" t="s">
        <v>129</v>
      </c>
      <c r="B52" s="10">
        <f>0.306-0.05-0.1-0.021</f>
        <v>0.13500000000000001</v>
      </c>
      <c r="C52" s="11">
        <v>2800</v>
      </c>
      <c r="D52" s="26" t="s">
        <v>164</v>
      </c>
      <c r="E52" s="12" t="s">
        <v>205</v>
      </c>
      <c r="F52" s="10">
        <f>1</f>
        <v>1</v>
      </c>
      <c r="G52" s="14">
        <v>3200</v>
      </c>
      <c r="H52" s="26" t="s">
        <v>69</v>
      </c>
    </row>
    <row r="53" spans="1:8" ht="12.2" customHeight="1" x14ac:dyDescent="0.25">
      <c r="A53" s="9" t="s">
        <v>99</v>
      </c>
      <c r="B53" s="10">
        <f>0.525-0.017-0.034-0.019-0.108</f>
        <v>0.34699999999999998</v>
      </c>
      <c r="C53" s="11">
        <v>2800</v>
      </c>
      <c r="D53" s="26" t="s">
        <v>100</v>
      </c>
      <c r="E53" s="12" t="s">
        <v>163</v>
      </c>
      <c r="F53" s="10">
        <f>0.165+0.608-0.165</f>
        <v>0.60799999999999998</v>
      </c>
      <c r="G53" s="14">
        <v>3200</v>
      </c>
      <c r="H53" s="26" t="s">
        <v>176</v>
      </c>
    </row>
    <row r="54" spans="1:8" ht="12.2" customHeight="1" x14ac:dyDescent="0.25">
      <c r="A54" s="12" t="s">
        <v>15</v>
      </c>
      <c r="B54" s="13">
        <f>0.315+0.156+0.373-0.106-0.32+0.332-0.315+0.08-0.107-0.1+0.08-0.032-0.315+0.08+0.075-0.054-0.053-0.027+0.1-0.026</f>
        <v>0.13600000000000012</v>
      </c>
      <c r="C54" s="14">
        <v>2800</v>
      </c>
      <c r="D54" s="28" t="s">
        <v>143</v>
      </c>
      <c r="E54" s="12" t="s">
        <v>236</v>
      </c>
      <c r="F54" s="10">
        <f>0.864-0.267-0.327</f>
        <v>0.26999999999999996</v>
      </c>
      <c r="G54" s="14">
        <v>3200</v>
      </c>
      <c r="H54" s="26" t="s">
        <v>311</v>
      </c>
    </row>
    <row r="55" spans="1:8" ht="12.2" customHeight="1" x14ac:dyDescent="0.25">
      <c r="A55" s="9" t="s">
        <v>132</v>
      </c>
      <c r="B55" s="10">
        <f>0.5-0.056+0.11-0.114+0.1-0.114-0.05-0.058</f>
        <v>0.31800000000000006</v>
      </c>
      <c r="C55" s="11">
        <v>2800</v>
      </c>
      <c r="D55" s="40" t="s">
        <v>274</v>
      </c>
      <c r="E55" s="12" t="s">
        <v>204</v>
      </c>
      <c r="F55" s="10">
        <f>0.2+0.31</f>
        <v>0.51</v>
      </c>
      <c r="G55" s="14">
        <v>3200</v>
      </c>
      <c r="H55" s="26" t="s">
        <v>319</v>
      </c>
    </row>
    <row r="56" spans="1:8" ht="12.2" customHeight="1" x14ac:dyDescent="0.25">
      <c r="A56" s="9" t="s">
        <v>16</v>
      </c>
      <c r="B56" s="10">
        <f>1</f>
        <v>1</v>
      </c>
      <c r="C56" s="11">
        <v>2800</v>
      </c>
      <c r="D56" s="26" t="s">
        <v>69</v>
      </c>
      <c r="E56" s="12" t="s">
        <v>244</v>
      </c>
      <c r="F56" s="10">
        <f>2.5-0.208</f>
        <v>2.2919999999999998</v>
      </c>
      <c r="G56" s="14">
        <v>3200</v>
      </c>
      <c r="H56" s="26" t="s">
        <v>278</v>
      </c>
    </row>
    <row r="57" spans="1:8" ht="12.2" customHeight="1" x14ac:dyDescent="0.25">
      <c r="A57" s="9" t="s">
        <v>17</v>
      </c>
      <c r="B57" s="10">
        <f>0.655-0.218-0.196-0.075-0.112+0.125-0.061+0.075-0.075+0.019+0.212+0.237-0.212-0.008-0.05+0.08-0.161+0.302+0.085-0.099</f>
        <v>0.52300000000000013</v>
      </c>
      <c r="C57" s="11">
        <v>2800</v>
      </c>
      <c r="D57" s="30" t="s">
        <v>242</v>
      </c>
      <c r="E57" s="9" t="s">
        <v>33</v>
      </c>
      <c r="F57" s="10">
        <f>0.425</f>
        <v>0.42499999999999999</v>
      </c>
      <c r="G57" s="11">
        <v>3200</v>
      </c>
      <c r="H57" s="26">
        <v>2.69</v>
      </c>
    </row>
    <row r="58" spans="1:8" ht="12.2" customHeight="1" x14ac:dyDescent="0.25">
      <c r="A58" s="9" t="s">
        <v>18</v>
      </c>
      <c r="B58" s="10">
        <f>1</f>
        <v>1</v>
      </c>
      <c r="C58" s="11">
        <v>2800</v>
      </c>
      <c r="D58" s="35" t="s">
        <v>69</v>
      </c>
      <c r="E58" s="9" t="s">
        <v>243</v>
      </c>
      <c r="F58" s="10">
        <f>0.53</f>
        <v>0.53</v>
      </c>
      <c r="G58" s="11">
        <v>3200</v>
      </c>
      <c r="H58" s="26">
        <v>3.02</v>
      </c>
    </row>
    <row r="59" spans="1:8" ht="12.2" customHeight="1" thickBot="1" x14ac:dyDescent="0.3">
      <c r="A59" s="9" t="s">
        <v>19</v>
      </c>
      <c r="B59" s="10">
        <f>0.214+0.43+0.132-0.132-0.133-0.081</f>
        <v>0.43</v>
      </c>
      <c r="C59" s="11">
        <v>2800</v>
      </c>
      <c r="D59" s="40" t="s">
        <v>308</v>
      </c>
      <c r="E59" s="19" t="s">
        <v>304</v>
      </c>
      <c r="F59" s="20">
        <f>0.467-0.254</f>
        <v>0.21300000000000002</v>
      </c>
      <c r="G59" s="21">
        <v>3200</v>
      </c>
      <c r="H59" s="29">
        <v>0.87</v>
      </c>
    </row>
    <row r="60" spans="1:8" ht="12.2" customHeight="1" x14ac:dyDescent="0.25">
      <c r="A60" s="9" t="s">
        <v>20</v>
      </c>
      <c r="B60" s="10">
        <f>0.44+0.08-0.334-0.104+0.64-0.568+0.387-0.101-0.1-0.048+0.545-0.188-0.18-0.087-0.04-0.23+0.127-0.128+0.353-0.285</f>
        <v>0.17900000000000021</v>
      </c>
      <c r="C60" s="11">
        <v>2800</v>
      </c>
      <c r="D60" s="26" t="s">
        <v>144</v>
      </c>
      <c r="E60" s="46" t="s">
        <v>306</v>
      </c>
      <c r="F60" s="45">
        <f>1</f>
        <v>1</v>
      </c>
      <c r="G60" s="44">
        <v>5200</v>
      </c>
      <c r="H60" s="28" t="s">
        <v>69</v>
      </c>
    </row>
    <row r="61" spans="1:8" ht="12.2" customHeight="1" x14ac:dyDescent="0.25">
      <c r="A61" s="9" t="s">
        <v>21</v>
      </c>
      <c r="B61" s="10">
        <f>1</f>
        <v>1</v>
      </c>
      <c r="C61" s="11">
        <v>2800</v>
      </c>
      <c r="D61" s="26" t="s">
        <v>69</v>
      </c>
      <c r="E61" s="46" t="s">
        <v>203</v>
      </c>
      <c r="F61" s="45">
        <f>0.31-0.155</f>
        <v>0.155</v>
      </c>
      <c r="G61" s="44">
        <v>5200</v>
      </c>
      <c r="H61" s="28">
        <v>1.87</v>
      </c>
    </row>
    <row r="62" spans="1:8" ht="12.2" customHeight="1" x14ac:dyDescent="0.25">
      <c r="A62" s="9" t="s">
        <v>22</v>
      </c>
      <c r="B62" s="10">
        <f>0.229+0.275-0.233+0.14-0.228+0.378-0.153</f>
        <v>0.40800000000000003</v>
      </c>
      <c r="C62" s="11">
        <v>2800</v>
      </c>
      <c r="D62" s="35" t="s">
        <v>277</v>
      </c>
      <c r="E62" s="12" t="s">
        <v>314</v>
      </c>
      <c r="F62" s="45">
        <f>0.514</f>
        <v>0.51400000000000001</v>
      </c>
      <c r="G62" s="44">
        <v>5200</v>
      </c>
      <c r="H62" s="28" t="s">
        <v>315</v>
      </c>
    </row>
    <row r="63" spans="1:8" ht="12.2" customHeight="1" x14ac:dyDescent="0.25">
      <c r="A63" s="9" t="s">
        <v>23</v>
      </c>
      <c r="B63" s="10">
        <f>1</f>
        <v>1</v>
      </c>
      <c r="C63" s="11">
        <v>2800</v>
      </c>
      <c r="D63" s="26" t="s">
        <v>69</v>
      </c>
      <c r="E63" s="12" t="s">
        <v>313</v>
      </c>
      <c r="F63" s="10">
        <f>0.28</f>
        <v>0.28000000000000003</v>
      </c>
      <c r="G63" s="44">
        <v>5200</v>
      </c>
      <c r="H63" s="26">
        <v>1900</v>
      </c>
    </row>
    <row r="64" spans="1:8" ht="12.2" customHeight="1" x14ac:dyDescent="0.25">
      <c r="A64" s="9" t="s">
        <v>64</v>
      </c>
      <c r="B64" s="10">
        <f>0.465-0.1</f>
        <v>0.36499999999999999</v>
      </c>
      <c r="C64" s="11">
        <v>2800</v>
      </c>
      <c r="D64" s="26">
        <v>2.4</v>
      </c>
      <c r="E64" s="12" t="s">
        <v>322</v>
      </c>
      <c r="F64" s="10">
        <f>0.926-0.308</f>
        <v>0.6180000000000001</v>
      </c>
      <c r="G64" s="44">
        <v>5200</v>
      </c>
      <c r="H64" s="26" t="s">
        <v>329</v>
      </c>
    </row>
    <row r="65" spans="1:8" ht="12.2" customHeight="1" x14ac:dyDescent="0.25">
      <c r="A65" s="9" t="s">
        <v>177</v>
      </c>
      <c r="B65" s="10">
        <f>1</f>
        <v>1</v>
      </c>
      <c r="C65" s="11">
        <v>7660</v>
      </c>
      <c r="D65" s="26" t="s">
        <v>69</v>
      </c>
      <c r="E65" s="12" t="s">
        <v>232</v>
      </c>
      <c r="F65" s="13">
        <f>1</f>
        <v>1</v>
      </c>
      <c r="G65" s="14">
        <v>2200</v>
      </c>
      <c r="H65" s="28" t="s">
        <v>69</v>
      </c>
    </row>
    <row r="66" spans="1:8" ht="12.2" customHeight="1" x14ac:dyDescent="0.25">
      <c r="A66" s="9" t="s">
        <v>157</v>
      </c>
      <c r="B66" s="10">
        <f>1</f>
        <v>1</v>
      </c>
      <c r="C66" s="11">
        <v>7660</v>
      </c>
      <c r="D66" s="26" t="s">
        <v>69</v>
      </c>
      <c r="E66" s="9" t="s">
        <v>60</v>
      </c>
      <c r="F66" s="10">
        <f>0.121-0.09</f>
        <v>3.1E-2</v>
      </c>
      <c r="G66" s="11">
        <v>2600</v>
      </c>
      <c r="H66" s="26" t="s">
        <v>111</v>
      </c>
    </row>
    <row r="67" spans="1:8" ht="12.2" customHeight="1" thickBot="1" x14ac:dyDescent="0.3">
      <c r="A67" s="9" t="s">
        <v>98</v>
      </c>
      <c r="B67" s="10">
        <f>0.1-0.07</f>
        <v>0.03</v>
      </c>
      <c r="C67" s="11">
        <v>7660</v>
      </c>
      <c r="D67" s="26" t="s">
        <v>126</v>
      </c>
      <c r="E67" s="19" t="s">
        <v>106</v>
      </c>
      <c r="F67" s="20">
        <f>0.165+0.325-0.08-0.166-0.083</f>
        <v>0.16099999999999998</v>
      </c>
      <c r="G67" s="21">
        <v>2600</v>
      </c>
      <c r="H67" s="29" t="s">
        <v>135</v>
      </c>
    </row>
    <row r="68" spans="1:8" ht="12.2" customHeight="1" x14ac:dyDescent="0.25">
      <c r="A68" s="9" t="s">
        <v>158</v>
      </c>
      <c r="B68" s="10">
        <f>0.1-0.051+0.05-0.048</f>
        <v>5.1000000000000004E-2</v>
      </c>
      <c r="C68" s="11">
        <v>7660</v>
      </c>
      <c r="D68" s="26" t="s">
        <v>148</v>
      </c>
      <c r="E68" s="12" t="s">
        <v>82</v>
      </c>
      <c r="F68" s="13">
        <f>0.115-0.039</f>
        <v>7.6000000000000012E-2</v>
      </c>
      <c r="G68" s="14">
        <v>2300</v>
      </c>
      <c r="H68" s="28" t="s">
        <v>175</v>
      </c>
    </row>
    <row r="69" spans="1:8" ht="12.2" customHeight="1" x14ac:dyDescent="0.25">
      <c r="A69" s="9" t="s">
        <v>149</v>
      </c>
      <c r="B69" s="10">
        <f>1</f>
        <v>1</v>
      </c>
      <c r="C69" s="11">
        <v>7660</v>
      </c>
      <c r="D69" s="26" t="s">
        <v>69</v>
      </c>
      <c r="E69" s="9" t="s">
        <v>82</v>
      </c>
      <c r="F69" s="10">
        <f>0.18-0.05-0.038</f>
        <v>9.1999999999999998E-2</v>
      </c>
      <c r="G69" s="14">
        <v>2300</v>
      </c>
      <c r="H69" s="26" t="s">
        <v>310</v>
      </c>
    </row>
    <row r="70" spans="1:8" ht="12.2" customHeight="1" x14ac:dyDescent="0.25">
      <c r="A70" s="9" t="s">
        <v>65</v>
      </c>
      <c r="B70" s="10">
        <f>0.25-0.057-0.015+0.076+0.085+0.095-0.051+0.073-0.096-0.026-0.112-0.055-0.03</f>
        <v>0.13700000000000009</v>
      </c>
      <c r="C70" s="11">
        <v>7660</v>
      </c>
      <c r="D70" s="26" t="s">
        <v>150</v>
      </c>
      <c r="E70" s="9" t="s">
        <v>89</v>
      </c>
      <c r="F70" s="10">
        <f>0.095</f>
        <v>9.5000000000000001E-2</v>
      </c>
      <c r="G70" s="14">
        <v>2300</v>
      </c>
      <c r="H70" s="26" t="s">
        <v>90</v>
      </c>
    </row>
    <row r="71" spans="1:8" ht="12.2" customHeight="1" x14ac:dyDescent="0.25">
      <c r="A71" s="9" t="s">
        <v>133</v>
      </c>
      <c r="B71" s="10">
        <f>0.178-0.043+0.26-0.03-0.022-0.045-0.045</f>
        <v>0.253</v>
      </c>
      <c r="C71" s="11">
        <v>7660</v>
      </c>
      <c r="D71" s="26" t="s">
        <v>151</v>
      </c>
      <c r="E71" s="9" t="s">
        <v>91</v>
      </c>
      <c r="F71" s="10">
        <f>1</f>
        <v>1</v>
      </c>
      <c r="G71" s="14">
        <v>2300</v>
      </c>
      <c r="H71" s="26" t="s">
        <v>69</v>
      </c>
    </row>
    <row r="72" spans="1:8" ht="12.2" customHeight="1" x14ac:dyDescent="0.25">
      <c r="A72" s="9" t="s">
        <v>74</v>
      </c>
      <c r="B72" s="10">
        <f>0.214-0.053-0.025-0.06</f>
        <v>7.6000000000000012E-2</v>
      </c>
      <c r="C72" s="11">
        <v>7660</v>
      </c>
      <c r="D72" s="26" t="s">
        <v>248</v>
      </c>
      <c r="E72" s="9" t="s">
        <v>83</v>
      </c>
      <c r="F72" s="10">
        <f>0.095-0.046</f>
        <v>4.9000000000000002E-2</v>
      </c>
      <c r="G72" s="14">
        <v>2300</v>
      </c>
      <c r="H72" s="26">
        <v>330</v>
      </c>
    </row>
    <row r="73" spans="1:8" ht="12.2" customHeight="1" x14ac:dyDescent="0.25">
      <c r="A73" s="9" t="s">
        <v>66</v>
      </c>
      <c r="B73" s="10">
        <f>1</f>
        <v>1</v>
      </c>
      <c r="C73" s="11">
        <v>7660</v>
      </c>
      <c r="D73" s="26" t="s">
        <v>69</v>
      </c>
      <c r="E73" s="9" t="s">
        <v>88</v>
      </c>
      <c r="F73" s="10">
        <f>0.17-0.044-0.04-0.032</f>
        <v>5.3999999999999992E-2</v>
      </c>
      <c r="G73" s="14">
        <v>2300</v>
      </c>
      <c r="H73" s="26">
        <v>330</v>
      </c>
    </row>
    <row r="74" spans="1:8" ht="12.2" customHeight="1" x14ac:dyDescent="0.25">
      <c r="A74" s="9" t="s">
        <v>72</v>
      </c>
      <c r="B74" s="10">
        <f>1</f>
        <v>1</v>
      </c>
      <c r="C74" s="11">
        <v>7660</v>
      </c>
      <c r="D74" s="26" t="s">
        <v>69</v>
      </c>
      <c r="E74" s="9" t="s">
        <v>87</v>
      </c>
      <c r="F74" s="10">
        <f>0.23-0.049-0.044</f>
        <v>0.13700000000000001</v>
      </c>
      <c r="G74" s="14">
        <v>2300</v>
      </c>
      <c r="H74" s="26">
        <v>270</v>
      </c>
    </row>
    <row r="75" spans="1:8" ht="12.2" customHeight="1" x14ac:dyDescent="0.25">
      <c r="A75" s="9" t="s">
        <v>61</v>
      </c>
      <c r="B75" s="10">
        <f>1</f>
        <v>1</v>
      </c>
      <c r="C75" s="11">
        <v>7660</v>
      </c>
      <c r="D75" s="26" t="s">
        <v>69</v>
      </c>
      <c r="E75" s="9" t="s">
        <v>92</v>
      </c>
      <c r="F75" s="10">
        <f>0.134</f>
        <v>0.13400000000000001</v>
      </c>
      <c r="G75" s="14">
        <v>2300</v>
      </c>
      <c r="H75" s="41" t="s">
        <v>93</v>
      </c>
    </row>
    <row r="76" spans="1:8" ht="12.2" customHeight="1" x14ac:dyDescent="0.25">
      <c r="A76" s="9" t="s">
        <v>34</v>
      </c>
      <c r="B76" s="10">
        <f>0.244-0.055-0.044</f>
        <v>0.14500000000000002</v>
      </c>
      <c r="C76" s="11">
        <v>7660</v>
      </c>
      <c r="D76" s="26" t="s">
        <v>276</v>
      </c>
      <c r="E76" s="9" t="s">
        <v>86</v>
      </c>
      <c r="F76" s="10">
        <f>0.34-0.051-0.051</f>
        <v>0.23800000000000004</v>
      </c>
      <c r="G76" s="11">
        <v>2300</v>
      </c>
      <c r="H76" s="26" t="s">
        <v>309</v>
      </c>
    </row>
    <row r="77" spans="1:8" ht="12.2" customHeight="1" x14ac:dyDescent="0.25">
      <c r="A77" s="9" t="s">
        <v>68</v>
      </c>
      <c r="B77" s="10">
        <f>1</f>
        <v>1</v>
      </c>
      <c r="C77" s="11">
        <v>7660</v>
      </c>
      <c r="D77" s="26" t="s">
        <v>69</v>
      </c>
      <c r="E77" s="12" t="s">
        <v>80</v>
      </c>
      <c r="F77" s="13">
        <f>0.081</f>
        <v>8.1000000000000003E-2</v>
      </c>
      <c r="G77" s="14">
        <v>2300</v>
      </c>
      <c r="H77" s="28" t="s">
        <v>94</v>
      </c>
    </row>
    <row r="78" spans="1:8" ht="12.2" customHeight="1" x14ac:dyDescent="0.25">
      <c r="A78" s="9" t="s">
        <v>146</v>
      </c>
      <c r="B78" s="10">
        <f>0.153+0.16-0.102+0.11+0.08-0.093-0.132-0.055</f>
        <v>0.12100000000000005</v>
      </c>
      <c r="C78" s="11">
        <v>7660</v>
      </c>
      <c r="D78" s="40" t="s">
        <v>312</v>
      </c>
      <c r="E78" s="9" t="s">
        <v>81</v>
      </c>
      <c r="F78" s="10">
        <f>0.08-0.038</f>
        <v>4.2000000000000003E-2</v>
      </c>
      <c r="G78" s="11">
        <v>2300</v>
      </c>
      <c r="H78" s="26">
        <v>330</v>
      </c>
    </row>
    <row r="79" spans="1:8" ht="12.2" customHeight="1" x14ac:dyDescent="0.25">
      <c r="A79" s="9" t="s">
        <v>178</v>
      </c>
      <c r="B79" s="10">
        <f>0.045+0.28</f>
        <v>0.32500000000000001</v>
      </c>
      <c r="C79" s="11">
        <v>7660</v>
      </c>
      <c r="D79" s="26" t="s">
        <v>280</v>
      </c>
      <c r="E79" s="12" t="s">
        <v>84</v>
      </c>
      <c r="F79" s="10">
        <f>0.092</f>
        <v>9.1999999999999998E-2</v>
      </c>
      <c r="G79" s="11">
        <v>2300</v>
      </c>
      <c r="H79" s="26" t="s">
        <v>85</v>
      </c>
    </row>
    <row r="80" spans="1:8" ht="12.2" customHeight="1" x14ac:dyDescent="0.25">
      <c r="A80" s="9" t="s">
        <v>35</v>
      </c>
      <c r="B80" s="10">
        <f>1</f>
        <v>1</v>
      </c>
      <c r="C80" s="11">
        <v>7660</v>
      </c>
      <c r="D80" s="26" t="s">
        <v>69</v>
      </c>
      <c r="E80" s="12" t="s">
        <v>95</v>
      </c>
      <c r="F80" s="10">
        <f>1</f>
        <v>1</v>
      </c>
      <c r="G80" s="11">
        <v>2300</v>
      </c>
      <c r="H80" s="26" t="s">
        <v>69</v>
      </c>
    </row>
    <row r="81" spans="1:8" ht="12.2" customHeight="1" x14ac:dyDescent="0.25">
      <c r="A81" s="9" t="s">
        <v>36</v>
      </c>
      <c r="B81" s="10">
        <f>1</f>
        <v>1</v>
      </c>
      <c r="C81" s="11">
        <v>7660</v>
      </c>
      <c r="D81" s="26" t="s">
        <v>69</v>
      </c>
      <c r="E81" s="12" t="s">
        <v>190</v>
      </c>
      <c r="F81" s="13">
        <f>0.475</f>
        <v>0.47499999999999998</v>
      </c>
      <c r="G81" s="14">
        <v>3400</v>
      </c>
      <c r="H81" s="28">
        <v>1.25</v>
      </c>
    </row>
    <row r="82" spans="1:8" ht="12.2" customHeight="1" thickBot="1" x14ac:dyDescent="0.3">
      <c r="A82" s="9" t="s">
        <v>37</v>
      </c>
      <c r="B82" s="10">
        <f>1</f>
        <v>1</v>
      </c>
      <c r="C82" s="11">
        <v>7660</v>
      </c>
      <c r="D82" s="26" t="s">
        <v>69</v>
      </c>
      <c r="E82" s="22" t="s">
        <v>136</v>
      </c>
      <c r="F82" s="23">
        <f>0.05</f>
        <v>0.05</v>
      </c>
      <c r="G82" s="24">
        <v>2800</v>
      </c>
      <c r="H82" s="27">
        <v>7.0000000000000007E-2</v>
      </c>
    </row>
    <row r="83" spans="1:8" ht="12.2" customHeight="1" x14ac:dyDescent="0.25">
      <c r="A83" s="9" t="s">
        <v>38</v>
      </c>
      <c r="B83" s="10">
        <f>0.018</f>
        <v>1.7999999999999999E-2</v>
      </c>
      <c r="C83" s="11">
        <v>7660</v>
      </c>
      <c r="D83" s="26" t="s">
        <v>39</v>
      </c>
      <c r="E83" s="12" t="s">
        <v>103</v>
      </c>
      <c r="F83" s="13">
        <f>0.315-0.05</f>
        <v>0.26500000000000001</v>
      </c>
      <c r="G83" s="14">
        <v>6600</v>
      </c>
      <c r="H83" s="28">
        <v>2.5299999999999998</v>
      </c>
    </row>
    <row r="84" spans="1:8" ht="12.2" customHeight="1" thickBot="1" x14ac:dyDescent="0.3">
      <c r="A84" s="9" t="s">
        <v>73</v>
      </c>
      <c r="B84" s="10">
        <f>1</f>
        <v>1</v>
      </c>
      <c r="C84" s="11">
        <v>7660</v>
      </c>
      <c r="D84" s="26" t="s">
        <v>69</v>
      </c>
      <c r="E84" s="22" t="s">
        <v>104</v>
      </c>
      <c r="F84" s="23">
        <f>1</f>
        <v>1</v>
      </c>
      <c r="G84" s="24">
        <v>6600</v>
      </c>
      <c r="H84" s="27" t="s">
        <v>69</v>
      </c>
    </row>
    <row r="85" spans="1:8" ht="12.2" customHeight="1" thickBot="1" x14ac:dyDescent="0.3">
      <c r="A85" s="9" t="s">
        <v>265</v>
      </c>
      <c r="B85" s="10">
        <f>1</f>
        <v>1</v>
      </c>
      <c r="C85" s="11">
        <v>7660</v>
      </c>
      <c r="D85" s="26" t="s">
        <v>69</v>
      </c>
      <c r="E85" s="19" t="s">
        <v>264</v>
      </c>
      <c r="F85" s="20">
        <f>0.24-0.078</f>
        <v>0.16199999999999998</v>
      </c>
      <c r="G85" s="21">
        <v>5200</v>
      </c>
      <c r="H85" s="29" t="s">
        <v>263</v>
      </c>
    </row>
    <row r="86" spans="1:8" ht="12.2" customHeight="1" thickBot="1" x14ac:dyDescent="0.3">
      <c r="A86" s="22" t="s">
        <v>266</v>
      </c>
      <c r="B86" s="23">
        <f>1</f>
        <v>1</v>
      </c>
      <c r="C86" s="24">
        <v>7660</v>
      </c>
      <c r="D86" s="27" t="s">
        <v>69</v>
      </c>
      <c r="E86" s="19" t="s">
        <v>52</v>
      </c>
      <c r="F86" s="20">
        <f>0.37</f>
        <v>0.37</v>
      </c>
      <c r="G86" s="21">
        <v>3800</v>
      </c>
      <c r="H86" s="29" t="s">
        <v>56</v>
      </c>
    </row>
    <row r="87" spans="1:8" ht="12.2" customHeight="1" x14ac:dyDescent="0.25">
      <c r="A87" s="36" t="s">
        <v>323</v>
      </c>
      <c r="B87" s="37">
        <f>0.546</f>
        <v>0.54600000000000004</v>
      </c>
      <c r="C87" s="38">
        <v>9800</v>
      </c>
      <c r="D87" s="39">
        <v>3.58</v>
      </c>
      <c r="E87" s="12" t="s">
        <v>70</v>
      </c>
      <c r="F87" s="13">
        <f>1</f>
        <v>1</v>
      </c>
      <c r="G87" s="14">
        <v>3600</v>
      </c>
      <c r="H87" s="28" t="s">
        <v>115</v>
      </c>
    </row>
    <row r="88" spans="1:8" ht="12.2" customHeight="1" x14ac:dyDescent="0.25">
      <c r="A88" s="9" t="s">
        <v>324</v>
      </c>
      <c r="B88" s="10">
        <f>0.626-0.072</f>
        <v>0.55400000000000005</v>
      </c>
      <c r="C88" s="11">
        <v>9800</v>
      </c>
      <c r="D88" s="26">
        <v>2.78</v>
      </c>
      <c r="E88" s="12" t="s">
        <v>67</v>
      </c>
      <c r="F88" s="13">
        <f>1</f>
        <v>1</v>
      </c>
      <c r="G88" s="14">
        <v>3600</v>
      </c>
      <c r="H88" s="28" t="s">
        <v>115</v>
      </c>
    </row>
    <row r="89" spans="1:8" ht="12.2" customHeight="1" x14ac:dyDescent="0.25">
      <c r="A89" s="9" t="s">
        <v>223</v>
      </c>
      <c r="B89" s="10">
        <f>0.71-0.265</f>
        <v>0.44499999999999995</v>
      </c>
      <c r="C89" s="11">
        <v>9800</v>
      </c>
      <c r="D89" s="26" t="s">
        <v>316</v>
      </c>
      <c r="E89" s="12" t="s">
        <v>53</v>
      </c>
      <c r="F89" s="13">
        <f>1</f>
        <v>1</v>
      </c>
      <c r="G89" s="14">
        <v>3600</v>
      </c>
      <c r="H89" s="28" t="s">
        <v>115</v>
      </c>
    </row>
    <row r="90" spans="1:8" ht="12.2" customHeight="1" x14ac:dyDescent="0.25">
      <c r="A90" s="9" t="s">
        <v>325</v>
      </c>
      <c r="B90" s="10">
        <f>1.542-0.771</f>
        <v>0.77100000000000002</v>
      </c>
      <c r="C90" s="11">
        <v>9800</v>
      </c>
      <c r="D90" s="26" t="s">
        <v>326</v>
      </c>
      <c r="E90" s="12" t="s">
        <v>54</v>
      </c>
      <c r="F90" s="13">
        <f>1</f>
        <v>1</v>
      </c>
      <c r="G90" s="14">
        <v>3600</v>
      </c>
      <c r="H90" s="28" t="s">
        <v>115</v>
      </c>
    </row>
    <row r="91" spans="1:8" ht="12.2" customHeight="1" thickBot="1" x14ac:dyDescent="0.3">
      <c r="A91" s="19" t="s">
        <v>317</v>
      </c>
      <c r="B91" s="20">
        <f>0.566-0.188</f>
        <v>0.37799999999999995</v>
      </c>
      <c r="C91" s="21">
        <v>9800</v>
      </c>
      <c r="D91" s="29" t="s">
        <v>318</v>
      </c>
      <c r="E91" s="22" t="s">
        <v>55</v>
      </c>
      <c r="F91" s="23">
        <f>0.408</f>
        <v>0.40799999999999997</v>
      </c>
      <c r="G91" s="24">
        <v>3600</v>
      </c>
      <c r="H91" s="27">
        <v>1.72</v>
      </c>
    </row>
    <row r="92" spans="1:8" ht="12.2" customHeight="1" x14ac:dyDescent="0.25">
      <c r="A92" s="12" t="s">
        <v>295</v>
      </c>
      <c r="B92" s="13">
        <f>0.11</f>
        <v>0.11</v>
      </c>
      <c r="C92" s="14">
        <v>7420</v>
      </c>
      <c r="D92" s="28" t="s">
        <v>296</v>
      </c>
      <c r="E92" s="12" t="s">
        <v>118</v>
      </c>
      <c r="F92" s="13">
        <f>1</f>
        <v>1</v>
      </c>
      <c r="G92" s="14">
        <v>3600</v>
      </c>
      <c r="H92" s="28" t="s">
        <v>115</v>
      </c>
    </row>
    <row r="93" spans="1:8" ht="12.2" customHeight="1" x14ac:dyDescent="0.25">
      <c r="A93" s="9" t="s">
        <v>195</v>
      </c>
      <c r="B93" s="10">
        <f>0.2-0.106+0.2-0.043-0.102</f>
        <v>0.14900000000000008</v>
      </c>
      <c r="C93" s="14">
        <v>7420</v>
      </c>
      <c r="D93" s="26" t="s">
        <v>209</v>
      </c>
      <c r="E93" s="12" t="s">
        <v>119</v>
      </c>
      <c r="F93" s="10">
        <f>1</f>
        <v>1</v>
      </c>
      <c r="G93" s="14">
        <v>3600</v>
      </c>
      <c r="H93" s="26" t="s">
        <v>115</v>
      </c>
    </row>
    <row r="94" spans="1:8" ht="12.2" customHeight="1" x14ac:dyDescent="0.25">
      <c r="A94" s="9" t="s">
        <v>275</v>
      </c>
      <c r="B94" s="10">
        <f>1</f>
        <v>1</v>
      </c>
      <c r="C94" s="14">
        <v>7420</v>
      </c>
      <c r="D94" s="53" t="s">
        <v>69</v>
      </c>
      <c r="E94" s="9" t="s">
        <v>120</v>
      </c>
      <c r="F94" s="10">
        <f>1</f>
        <v>1</v>
      </c>
      <c r="G94" s="11">
        <v>3600</v>
      </c>
      <c r="H94" s="26" t="s">
        <v>115</v>
      </c>
    </row>
    <row r="95" spans="1:8" ht="12.2" customHeight="1" x14ac:dyDescent="0.25">
      <c r="A95" s="9" t="s">
        <v>40</v>
      </c>
      <c r="B95" s="10">
        <f>0.18-0.125</f>
        <v>5.4999999999999993E-2</v>
      </c>
      <c r="C95" s="14">
        <v>7420</v>
      </c>
      <c r="D95" s="26" t="s">
        <v>297</v>
      </c>
      <c r="E95" s="12" t="s">
        <v>121</v>
      </c>
      <c r="F95" s="13">
        <f>1</f>
        <v>1</v>
      </c>
      <c r="G95" s="14">
        <v>3600</v>
      </c>
      <c r="H95" s="28" t="s">
        <v>115</v>
      </c>
    </row>
    <row r="96" spans="1:8" ht="12.2" customHeight="1" thickBot="1" x14ac:dyDescent="0.3">
      <c r="A96" s="9" t="s">
        <v>41</v>
      </c>
      <c r="B96" s="10">
        <f>1</f>
        <v>1</v>
      </c>
      <c r="C96" s="14">
        <v>7420</v>
      </c>
      <c r="D96" s="26" t="s">
        <v>69</v>
      </c>
      <c r="E96" s="22" t="s">
        <v>198</v>
      </c>
      <c r="F96" s="23">
        <f>1</f>
        <v>1</v>
      </c>
      <c r="G96" s="24">
        <v>3600</v>
      </c>
      <c r="H96" s="27">
        <v>1.54</v>
      </c>
    </row>
    <row r="97" spans="1:8" ht="12.2" customHeight="1" thickBot="1" x14ac:dyDescent="0.3">
      <c r="A97" s="9" t="s">
        <v>42</v>
      </c>
      <c r="B97" s="10">
        <f>0.521-0.33</f>
        <v>0.191</v>
      </c>
      <c r="C97" s="14">
        <v>7420</v>
      </c>
      <c r="D97" s="26" t="s">
        <v>187</v>
      </c>
      <c r="E97" s="19" t="s">
        <v>220</v>
      </c>
      <c r="F97" s="20">
        <f>0.545-0.2-0.2</f>
        <v>0.14500000000000002</v>
      </c>
      <c r="G97" s="21">
        <v>3200</v>
      </c>
      <c r="H97" s="29">
        <v>0.83</v>
      </c>
    </row>
    <row r="98" spans="1:8" ht="12.2" customHeight="1" x14ac:dyDescent="0.25">
      <c r="A98" s="9" t="s">
        <v>43</v>
      </c>
      <c r="B98" s="10">
        <f>0.151</f>
        <v>0.151</v>
      </c>
      <c r="C98" s="14">
        <v>7420</v>
      </c>
      <c r="D98" s="26" t="s">
        <v>166</v>
      </c>
      <c r="E98" s="16"/>
      <c r="F98" s="17"/>
      <c r="G98" s="15"/>
      <c r="H98" s="16"/>
    </row>
    <row r="99" spans="1:8" ht="12.2" customHeight="1" x14ac:dyDescent="0.25">
      <c r="A99" s="9" t="s">
        <v>184</v>
      </c>
      <c r="B99" s="10">
        <f>0.36-0.029</f>
        <v>0.33099999999999996</v>
      </c>
      <c r="C99" s="14">
        <v>7420</v>
      </c>
      <c r="D99" s="26" t="s">
        <v>279</v>
      </c>
      <c r="E99" s="16"/>
      <c r="F99" s="17"/>
      <c r="G99" s="15"/>
      <c r="H99" s="16"/>
    </row>
    <row r="100" spans="1:8" ht="12.2" customHeight="1" x14ac:dyDescent="0.25">
      <c r="A100" s="9" t="s">
        <v>239</v>
      </c>
      <c r="B100" s="10">
        <f>1</f>
        <v>1</v>
      </c>
      <c r="C100" s="14">
        <v>7420</v>
      </c>
      <c r="D100" s="26" t="s">
        <v>69</v>
      </c>
      <c r="E100" s="16"/>
      <c r="F100" s="17"/>
      <c r="G100" s="15"/>
      <c r="H100" s="16"/>
    </row>
    <row r="101" spans="1:8" ht="12.2" customHeight="1" thickBot="1" x14ac:dyDescent="0.3">
      <c r="A101" s="22" t="s">
        <v>320</v>
      </c>
      <c r="B101" s="23">
        <f>0.327</f>
        <v>0.32700000000000001</v>
      </c>
      <c r="C101" s="24">
        <v>7420</v>
      </c>
      <c r="D101" s="27" t="s">
        <v>228</v>
      </c>
      <c r="E101" s="16"/>
      <c r="F101" s="17"/>
      <c r="G101" s="15"/>
      <c r="H101" s="16"/>
    </row>
    <row r="102" spans="1:8" ht="12.2" customHeight="1" x14ac:dyDescent="0.25">
      <c r="A102" s="49" t="s">
        <v>199</v>
      </c>
      <c r="B102" s="50">
        <f>1</f>
        <v>1</v>
      </c>
      <c r="C102" s="51">
        <v>9500</v>
      </c>
      <c r="D102" s="52" t="s">
        <v>69</v>
      </c>
      <c r="E102" s="16"/>
      <c r="F102" s="17"/>
      <c r="G102" s="15"/>
      <c r="H102" s="16"/>
    </row>
    <row r="103" spans="1:8" ht="12.2" customHeight="1" thickBot="1" x14ac:dyDescent="0.3">
      <c r="A103" s="19" t="s">
        <v>191</v>
      </c>
      <c r="B103" s="20">
        <f>1</f>
        <v>1</v>
      </c>
      <c r="C103" s="21">
        <v>9500</v>
      </c>
      <c r="D103" s="48" t="s">
        <v>69</v>
      </c>
    </row>
    <row r="104" spans="1:8" ht="12.2" customHeight="1" x14ac:dyDescent="0.25">
      <c r="A104" s="12" t="s">
        <v>44</v>
      </c>
      <c r="B104" s="13">
        <f>1</f>
        <v>1</v>
      </c>
      <c r="C104" s="14">
        <v>7500</v>
      </c>
      <c r="D104" s="28" t="s">
        <v>69</v>
      </c>
    </row>
    <row r="105" spans="1:8" ht="12.2" customHeight="1" x14ac:dyDescent="0.25">
      <c r="A105" s="9" t="s">
        <v>45</v>
      </c>
      <c r="B105" s="10">
        <f>1</f>
        <v>1</v>
      </c>
      <c r="C105" s="14">
        <v>7500</v>
      </c>
      <c r="D105" s="26" t="s">
        <v>69</v>
      </c>
    </row>
    <row r="106" spans="1:8" ht="12.2" customHeight="1" x14ac:dyDescent="0.25">
      <c r="A106" s="9" t="s">
        <v>46</v>
      </c>
      <c r="B106" s="10">
        <f>1</f>
        <v>1</v>
      </c>
      <c r="C106" s="14">
        <v>7500</v>
      </c>
      <c r="D106" s="26" t="s">
        <v>69</v>
      </c>
    </row>
    <row r="107" spans="1:8" ht="12.2" customHeight="1" x14ac:dyDescent="0.25">
      <c r="A107" s="9" t="s">
        <v>112</v>
      </c>
      <c r="B107" s="10">
        <f>1</f>
        <v>1</v>
      </c>
      <c r="C107" s="11">
        <v>7500</v>
      </c>
      <c r="D107" s="26" t="s">
        <v>69</v>
      </c>
    </row>
    <row r="108" spans="1:8" ht="12.2" customHeight="1" x14ac:dyDescent="0.25">
      <c r="A108" s="9" t="s">
        <v>78</v>
      </c>
      <c r="B108" s="10">
        <f>0.486</f>
        <v>0.48599999999999999</v>
      </c>
      <c r="C108" s="11">
        <v>7500</v>
      </c>
      <c r="D108" s="26" t="s">
        <v>291</v>
      </c>
    </row>
    <row r="109" spans="1:8" ht="12.2" customHeight="1" x14ac:dyDescent="0.25">
      <c r="A109" s="31" t="s">
        <v>63</v>
      </c>
      <c r="B109" s="32">
        <f>1</f>
        <v>1</v>
      </c>
      <c r="C109" s="34">
        <v>7500</v>
      </c>
      <c r="D109" s="33" t="s">
        <v>69</v>
      </c>
    </row>
    <row r="110" spans="1:8" ht="12.2" customHeight="1" x14ac:dyDescent="0.25">
      <c r="A110" s="31" t="s">
        <v>101</v>
      </c>
      <c r="B110" s="32">
        <f>1</f>
        <v>1</v>
      </c>
      <c r="C110" s="11">
        <v>7500</v>
      </c>
      <c r="D110" s="33" t="s">
        <v>69</v>
      </c>
    </row>
    <row r="111" spans="1:8" ht="12.2" customHeight="1" thickBot="1" x14ac:dyDescent="0.3">
      <c r="A111" s="22" t="s">
        <v>254</v>
      </c>
      <c r="B111" s="23">
        <f>1</f>
        <v>1</v>
      </c>
      <c r="C111" s="24">
        <v>7500</v>
      </c>
      <c r="D111" s="27" t="s">
        <v>69</v>
      </c>
    </row>
    <row r="112" spans="1:8" ht="12.2" customHeight="1" thickBot="1" x14ac:dyDescent="0.3">
      <c r="A112" s="19" t="s">
        <v>50</v>
      </c>
      <c r="B112" s="20">
        <f>0.233-0.036-0.045-0.045</f>
        <v>0.10700000000000003</v>
      </c>
      <c r="C112" s="21">
        <v>9900</v>
      </c>
      <c r="D112" s="29" t="s">
        <v>97</v>
      </c>
    </row>
    <row r="113" spans="1:4" ht="12.2" customHeight="1" x14ac:dyDescent="0.25">
      <c r="A113" s="12" t="s">
        <v>298</v>
      </c>
      <c r="B113" s="13">
        <f>0.108-0.042</f>
        <v>6.6000000000000003E-2</v>
      </c>
      <c r="C113" s="14">
        <v>12000</v>
      </c>
      <c r="D113" s="26" t="s">
        <v>299</v>
      </c>
    </row>
    <row r="114" spans="1:4" ht="12.2" customHeight="1" x14ac:dyDescent="0.25">
      <c r="A114" s="9" t="s">
        <v>102</v>
      </c>
      <c r="B114" s="10">
        <f>1</f>
        <v>1</v>
      </c>
      <c r="C114" s="14">
        <v>12000</v>
      </c>
      <c r="D114" s="26" t="s">
        <v>69</v>
      </c>
    </row>
    <row r="115" spans="1:4" ht="12.2" customHeight="1" x14ac:dyDescent="0.25">
      <c r="A115" s="9" t="s">
        <v>292</v>
      </c>
      <c r="B115" s="10">
        <f>0.252</f>
        <v>0.252</v>
      </c>
      <c r="C115" s="14">
        <v>12000</v>
      </c>
      <c r="D115" s="26" t="s">
        <v>293</v>
      </c>
    </row>
    <row r="116" spans="1:4" ht="12.2" customHeight="1" x14ac:dyDescent="0.25">
      <c r="A116" s="9" t="s">
        <v>96</v>
      </c>
      <c r="B116" s="10">
        <f>1</f>
        <v>1</v>
      </c>
      <c r="C116" s="14">
        <v>12000</v>
      </c>
      <c r="D116" s="26" t="s">
        <v>69</v>
      </c>
    </row>
    <row r="117" spans="1:4" ht="12.2" customHeight="1" thickBot="1" x14ac:dyDescent="0.3">
      <c r="A117" s="22" t="s">
        <v>77</v>
      </c>
      <c r="B117" s="23">
        <f>1</f>
        <v>1</v>
      </c>
      <c r="C117" s="24">
        <v>12000</v>
      </c>
      <c r="D117" s="27" t="s">
        <v>69</v>
      </c>
    </row>
    <row r="118" spans="1:4" ht="12.2" customHeight="1" thickBot="1" x14ac:dyDescent="0.3">
      <c r="A118" s="19" t="s">
        <v>51</v>
      </c>
      <c r="B118" s="20">
        <f>1</f>
        <v>1</v>
      </c>
      <c r="C118" s="21">
        <v>12000</v>
      </c>
      <c r="D118" s="29" t="s">
        <v>69</v>
      </c>
    </row>
    <row r="119" spans="1:4" ht="12.2" customHeight="1" x14ac:dyDescent="0.25">
      <c r="A119" s="12" t="s">
        <v>47</v>
      </c>
      <c r="B119" s="13">
        <f>1</f>
        <v>1</v>
      </c>
      <c r="C119" s="14">
        <v>11900</v>
      </c>
      <c r="D119" s="28" t="s">
        <v>69</v>
      </c>
    </row>
    <row r="120" spans="1:4" ht="12.2" customHeight="1" x14ac:dyDescent="0.25">
      <c r="A120" s="9" t="s">
        <v>48</v>
      </c>
      <c r="B120" s="10">
        <f>1</f>
        <v>1</v>
      </c>
      <c r="C120" s="14">
        <v>11900</v>
      </c>
      <c r="D120" s="26" t="s">
        <v>69</v>
      </c>
    </row>
    <row r="121" spans="1:4" ht="12.2" customHeight="1" x14ac:dyDescent="0.25">
      <c r="A121" s="9" t="s">
        <v>49</v>
      </c>
      <c r="B121" s="10">
        <f>1</f>
        <v>1</v>
      </c>
      <c r="C121" s="14">
        <v>11900</v>
      </c>
      <c r="D121" s="26" t="s">
        <v>69</v>
      </c>
    </row>
    <row r="122" spans="1:4" ht="12.2" customHeight="1" x14ac:dyDescent="0.25">
      <c r="A122" s="9" t="s">
        <v>154</v>
      </c>
      <c r="B122" s="10">
        <f>1</f>
        <v>1</v>
      </c>
      <c r="C122" s="11">
        <v>11900</v>
      </c>
      <c r="D122" s="26" t="s">
        <v>69</v>
      </c>
    </row>
    <row r="123" spans="1:4" ht="12.2" customHeight="1" x14ac:dyDescent="0.25">
      <c r="A123" s="9" t="s">
        <v>222</v>
      </c>
      <c r="B123" s="10">
        <f>0.312-0.233</f>
        <v>7.8999999999999987E-2</v>
      </c>
      <c r="C123" s="11">
        <v>11900</v>
      </c>
      <c r="D123" s="26">
        <v>1.86</v>
      </c>
    </row>
    <row r="124" spans="1:4" ht="12.2" customHeight="1" thickBot="1" x14ac:dyDescent="0.3">
      <c r="A124" s="19" t="s">
        <v>249</v>
      </c>
      <c r="B124" s="20">
        <f>1</f>
        <v>1</v>
      </c>
      <c r="C124" s="21">
        <v>11900</v>
      </c>
      <c r="D124" s="29" t="s">
        <v>69</v>
      </c>
    </row>
    <row r="125" spans="1:4" ht="12.2" customHeight="1" x14ac:dyDescent="0.25">
      <c r="A125" s="18"/>
    </row>
    <row r="126" spans="1:4" ht="12.2" customHeight="1" x14ac:dyDescent="0.25">
      <c r="A126" s="16"/>
      <c r="B126" s="17"/>
      <c r="C126" s="15"/>
      <c r="D126" s="16"/>
    </row>
    <row r="127" spans="1:4" ht="12.2" customHeight="1" x14ac:dyDescent="0.25">
      <c r="A127" s="16"/>
      <c r="B127" s="17"/>
      <c r="C127" s="15"/>
      <c r="D127" s="16"/>
    </row>
    <row r="128" spans="1:4" ht="12.2" customHeight="1" x14ac:dyDescent="0.25">
      <c r="A128" s="16"/>
      <c r="B128" s="17"/>
      <c r="C128" s="15"/>
      <c r="D128" s="16"/>
    </row>
    <row r="129" spans="1:4" ht="12.2" customHeight="1" x14ac:dyDescent="0.25">
      <c r="A129" s="16"/>
      <c r="B129" s="17"/>
      <c r="C129" s="15"/>
      <c r="D129" s="16"/>
    </row>
    <row r="130" spans="1:4" ht="12.2" customHeight="1" x14ac:dyDescent="0.25">
      <c r="A130" s="16"/>
      <c r="B130" s="17"/>
      <c r="C130" s="15"/>
      <c r="D130" s="16"/>
    </row>
    <row r="131" spans="1:4" ht="12.2" customHeight="1" x14ac:dyDescent="0.25">
      <c r="A131" s="16"/>
      <c r="B131" s="17"/>
      <c r="C131" s="15"/>
      <c r="D131" s="16"/>
    </row>
    <row r="132" spans="1:4" ht="12.2" customHeight="1" x14ac:dyDescent="0.25">
      <c r="A132" s="16"/>
      <c r="B132" s="17"/>
      <c r="C132" s="15"/>
      <c r="D132" s="16"/>
    </row>
    <row r="133" spans="1:4" ht="12.2" customHeight="1" x14ac:dyDescent="0.25">
      <c r="B133" s="17"/>
      <c r="C133" s="15"/>
      <c r="D133" s="16"/>
    </row>
    <row r="134" spans="1:4" ht="12.2" customHeight="1" x14ac:dyDescent="0.25"/>
    <row r="135" spans="1:4" ht="12.2" customHeight="1" x14ac:dyDescent="0.25"/>
    <row r="136" spans="1:4" ht="12.2" customHeight="1" x14ac:dyDescent="0.25"/>
    <row r="137" spans="1:4" ht="12.2" customHeight="1" x14ac:dyDescent="0.25"/>
    <row r="138" spans="1:4" ht="12.2" customHeight="1" x14ac:dyDescent="0.25"/>
    <row r="139" spans="1:4" ht="12.2" customHeight="1" x14ac:dyDescent="0.25"/>
    <row r="140" spans="1:4" ht="12.2" customHeight="1" x14ac:dyDescent="0.25"/>
    <row r="141" spans="1:4" ht="12.2" customHeight="1" x14ac:dyDescent="0.25"/>
    <row r="142" spans="1:4" ht="12.2" customHeight="1" x14ac:dyDescent="0.25"/>
    <row r="143" spans="1:4" ht="12.2" customHeight="1" x14ac:dyDescent="0.25"/>
    <row r="144" spans="1:4" ht="12.2" customHeight="1" x14ac:dyDescent="0.25"/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</sheetData>
  <pageMargins left="0.23" right="2.0833333333333332E-2" top="0.16666666666666666" bottom="0.75" header="0.3" footer="0.3"/>
  <pageSetup paperSize="9" orientation="portrait" verticalDpi="0" r:id="rId1"/>
  <headerFooter>
    <oddFooter>&amp;C&amp;"+,полужирный курсив"Аккредитованы на Белорусской универсальной товарной бирже</oddFooter>
  </headerFooter>
  <ignoredErrors>
    <ignoredError sqref="B83 B112 B64 F66 B98 F71 B62:B63 F53 F50 F63 B37 B17 B56 B50 B108 B115 B101 F58 B57:B58 B76 B123 B95 F91 F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2020-05-19T09:16:59Z</dcterms:modified>
</cp:coreProperties>
</file>